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drawings/drawing41.xml" ContentType="application/vnd.openxmlformats-officedocument.drawing+xml"/>
  <Override PartName="/xl/worksheets/sheet49.xml" ContentType="application/vnd.openxmlformats-officedocument.spreadsheetml.worksheet+xml"/>
  <Override PartName="/xl/drawings/drawing42.xml" ContentType="application/vnd.openxmlformats-officedocument.drawing+xml"/>
  <Override PartName="/xl/worksheets/sheet50.xml" ContentType="application/vnd.openxmlformats-officedocument.spreadsheetml.worksheet+xml"/>
  <Override PartName="/xl/drawings/drawing43.xml" ContentType="application/vnd.openxmlformats-officedocument.drawing+xml"/>
  <Override PartName="/xl/worksheets/sheet51.xml" ContentType="application/vnd.openxmlformats-officedocument.spreadsheetml.worksheet+xml"/>
  <Override PartName="/xl/drawings/drawing44.xml" ContentType="application/vnd.openxmlformats-officedocument.drawing+xml"/>
  <Override PartName="/xl/worksheets/sheet52.xml" ContentType="application/vnd.openxmlformats-officedocument.spreadsheetml.worksheet+xml"/>
  <Override PartName="/xl/drawings/drawing45.xml" ContentType="application/vnd.openxmlformats-officedocument.drawing+xml"/>
  <Override PartName="/xl/worksheets/sheet53.xml" ContentType="application/vnd.openxmlformats-officedocument.spreadsheetml.worksheet+xml"/>
  <Override PartName="/xl/drawings/drawing46.xml" ContentType="application/vnd.openxmlformats-officedocument.drawing+xml"/>
  <Override PartName="/xl/worksheets/sheet54.xml" ContentType="application/vnd.openxmlformats-officedocument.spreadsheetml.worksheet+xml"/>
  <Override PartName="/xl/drawings/drawing47.xml" ContentType="application/vnd.openxmlformats-officedocument.drawing+xml"/>
  <Override PartName="/xl/worksheets/sheet55.xml" ContentType="application/vnd.openxmlformats-officedocument.spreadsheetml.worksheet+xml"/>
  <Override PartName="/xl/drawings/drawing48.xml" ContentType="application/vnd.openxmlformats-officedocument.drawing+xml"/>
  <Override PartName="/xl/worksheets/sheet56.xml" ContentType="application/vnd.openxmlformats-officedocument.spreadsheetml.worksheet+xml"/>
  <Override PartName="/xl/drawings/drawing49.xml" ContentType="application/vnd.openxmlformats-officedocument.drawing+xml"/>
  <Override PartName="/xl/worksheets/sheet57.xml" ContentType="application/vnd.openxmlformats-officedocument.spreadsheetml.worksheet+xml"/>
  <Override PartName="/xl/drawings/drawing50.xml" ContentType="application/vnd.openxmlformats-officedocument.drawing+xml"/>
  <Override PartName="/xl/worksheets/sheet58.xml" ContentType="application/vnd.openxmlformats-officedocument.spreadsheetml.worksheet+xml"/>
  <Override PartName="/xl/drawings/drawing51.xml" ContentType="application/vnd.openxmlformats-officedocument.drawing+xml"/>
  <Override PartName="/xl/worksheets/sheet59.xml" ContentType="application/vnd.openxmlformats-officedocument.spreadsheetml.worksheet+xml"/>
  <Override PartName="/xl/drawings/drawing52.xml" ContentType="application/vnd.openxmlformats-officedocument.drawing+xml"/>
  <Override PartName="/xl/worksheets/sheet60.xml" ContentType="application/vnd.openxmlformats-officedocument.spreadsheetml.worksheet+xml"/>
  <Override PartName="/xl/drawings/drawing53.xml" ContentType="application/vnd.openxmlformats-officedocument.drawing+xml"/>
  <Override PartName="/xl/worksheets/sheet61.xml" ContentType="application/vnd.openxmlformats-officedocument.spreadsheetml.worksheet+xml"/>
  <Override PartName="/xl/drawings/drawing54.xml" ContentType="application/vnd.openxmlformats-officedocument.drawing+xml"/>
  <Override PartName="/xl/worksheets/sheet62.xml" ContentType="application/vnd.openxmlformats-officedocument.spreadsheetml.worksheet+xml"/>
  <Override PartName="/xl/drawings/drawing55.xml" ContentType="application/vnd.openxmlformats-officedocument.drawing+xml"/>
  <Override PartName="/xl/worksheets/sheet63.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2630" firstSheet="51" activeTab="59"/>
  </bookViews>
  <sheets>
    <sheet name="Fiche00-t01" sheetId="1" r:id="rId1"/>
    <sheet name="Fiche00-t02" sheetId="2" r:id="rId2"/>
    <sheet name="Fiche00-t03" sheetId="3" r:id="rId3"/>
    <sheet name="Fiche00-g01" sheetId="4" r:id="rId4"/>
    <sheet name="Fiche00-g02" sheetId="5" r:id="rId5"/>
    <sheet name="Fiche00-g03" sheetId="6" r:id="rId6"/>
    <sheet name="Fiche00-g04" sheetId="7" r:id="rId7"/>
    <sheet name="Fiche00-g05" sheetId="8" r:id="rId8"/>
    <sheet name="Fiche02-t1" sheetId="9" r:id="rId9"/>
    <sheet name="Fiche02-t2" sheetId="10" r:id="rId10"/>
    <sheet name="Fiche02-t3" sheetId="11" r:id="rId11"/>
    <sheet name="Fiche03-t1" sheetId="12" r:id="rId12"/>
    <sheet name="Fiche03-t2" sheetId="13" r:id="rId13"/>
    <sheet name="Fiche03-g01" sheetId="14" r:id="rId14"/>
    <sheet name="Fiche04-t01" sheetId="15" r:id="rId15"/>
    <sheet name="Fiche04-t02" sheetId="16" r:id="rId16"/>
    <sheet name="Fiche04-t03" sheetId="17" r:id="rId17"/>
    <sheet name="Fiche04-g1" sheetId="18" r:id="rId18"/>
    <sheet name="Fiche04-tg2" sheetId="19" r:id="rId19"/>
    <sheet name="Fiche05-t01" sheetId="20" r:id="rId20"/>
    <sheet name="Fiche05-t02" sheetId="21" r:id="rId21"/>
    <sheet name="Fiche05-t03" sheetId="22" r:id="rId22"/>
    <sheet name="Fiche06-t01" sheetId="23" r:id="rId23"/>
    <sheet name="Fiche06-t02" sheetId="24" r:id="rId24"/>
    <sheet name="Fiche06-t03" sheetId="25" r:id="rId25"/>
    <sheet name="Fiche06-g1" sheetId="26" r:id="rId26"/>
    <sheet name="Fiche07-t01" sheetId="27" r:id="rId27"/>
    <sheet name="Fiche07-g1" sheetId="28" r:id="rId28"/>
    <sheet name="Fiche08-t1encadré" sheetId="29" r:id="rId29"/>
    <sheet name="Fiche09-t01" sheetId="30" r:id="rId30"/>
    <sheet name="Fiche09-t02" sheetId="31" r:id="rId31"/>
    <sheet name="Fiche09-g1" sheetId="32" r:id="rId32"/>
    <sheet name="Fiche 10-t01" sheetId="33" r:id="rId33"/>
    <sheet name="Fiche10-g1 et g2" sheetId="34" r:id="rId34"/>
    <sheet name="Fiche11-t01" sheetId="35" r:id="rId35"/>
    <sheet name="Fiche11-t02" sheetId="36" r:id="rId36"/>
    <sheet name="Fiche11-t03" sheetId="37" r:id="rId37"/>
    <sheet name="Fiche11-g1 et g2" sheetId="38" r:id="rId38"/>
    <sheet name="Fiche12-t01" sheetId="39" r:id="rId39"/>
    <sheet name="Fiche13-t01" sheetId="40" r:id="rId40"/>
    <sheet name="Fiche13-g1" sheetId="41" r:id="rId41"/>
    <sheet name="Fiche13-g2" sheetId="42" r:id="rId42"/>
    <sheet name="Fiche14-t01" sheetId="43" r:id="rId43"/>
    <sheet name="Fiche14-t02" sheetId="44" r:id="rId44"/>
    <sheet name="Fiche14-carte" sheetId="45" r:id="rId45"/>
    <sheet name="Fiche16-t01" sheetId="46" r:id="rId46"/>
    <sheet name="Fiche16-t02" sheetId="47" r:id="rId47"/>
    <sheet name="Fiche16-t03" sheetId="48" r:id="rId48"/>
    <sheet name="Fiche17-t01" sheetId="49" r:id="rId49"/>
    <sheet name="Fiche17-t02" sheetId="50" r:id="rId50"/>
    <sheet name="Fiche17-g1" sheetId="51" r:id="rId51"/>
    <sheet name="Fiche17-g2" sheetId="52" r:id="rId52"/>
    <sheet name="Fiche17-g3" sheetId="53" r:id="rId53"/>
    <sheet name="Fiche17-g4" sheetId="54" r:id="rId54"/>
    <sheet name="Fiche18-t01" sheetId="55" r:id="rId55"/>
    <sheet name="Fiche18-t02" sheetId="56" r:id="rId56"/>
    <sheet name="Fiche18-g1" sheetId="57" r:id="rId57"/>
    <sheet name="Fiche18-g2" sheetId="58" r:id="rId58"/>
    <sheet name="Fiche18-g3" sheetId="59" r:id="rId59"/>
    <sheet name="Fiche19-g1" sheetId="60" r:id="rId60"/>
    <sheet name="Fiche19-g2" sheetId="61" r:id="rId61"/>
    <sheet name="Fiche19-g3" sheetId="62" r:id="rId62"/>
    <sheet name="Fiche19-g4" sheetId="63" r:id="rId63"/>
  </sheets>
  <externalReferences>
    <externalReference r:id="rId66"/>
    <externalReference r:id="rId67"/>
    <externalReference r:id="rId68"/>
    <externalReference r:id="rId69"/>
    <externalReference r:id="rId70"/>
    <externalReference r:id="rId71"/>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_B6">'[6]_B6'!$A$1:$D$12</definedName>
    <definedName name="_C4">'Fiche14-carte'!$B$3:$C$98</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C_10">#REF!</definedName>
    <definedName name="cloture_des_comptes">#REF!</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exe">#REF!</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par_exercice">#REF!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ABLE" localSheetId="50">'Fiche17-g1'!#REF!</definedName>
    <definedName name="TABLE" localSheetId="51">'Fiche17-g2'!#REF!</definedName>
    <definedName name="TABLE" localSheetId="52">'Fiche17-g3'!#REF!</definedName>
    <definedName name="TABLE" localSheetId="57">'Fiche18-g2'!#REF!</definedName>
    <definedName name="TABLE" localSheetId="54">'Fiche18-t01'!#REF!</definedName>
    <definedName name="TABLE" localSheetId="55">'Fiche18-t02'!#REF!</definedName>
    <definedName name="TABLE_2" localSheetId="50">'Fiche17-g1'!#REF!</definedName>
    <definedName name="TABLE_2" localSheetId="54">'Fiche18-t01'!#REF!</definedName>
    <definedName name="TABLE_2" localSheetId="55">'Fiche18-t02'!#REF!</definedName>
    <definedName name="TABLE_3" localSheetId="50">'Fiche17-g1'!#REF!</definedName>
    <definedName name="TABLE_3" localSheetId="54">'Fiche18-t01'!#REF!</definedName>
    <definedName name="TABLE_3" localSheetId="55">'Fiche18-t02'!#REF!</definedName>
    <definedName name="TABLE_4" localSheetId="50">'Fiche17-g1'!#REF!</definedName>
    <definedName name="TABLE_4" localSheetId="54">'Fiche18-t01'!#REF!</definedName>
    <definedName name="TABLE_4" localSheetId="55">'Fiche18-t02'!#REF!</definedName>
    <definedName name="TEST_RECUPERATION">'[2]Macro1'!#REF!</definedName>
    <definedName name="TEST_RECUPERATION_2">'[2]Macro1'!$C$10</definedName>
    <definedName name="valeur">'[2]Macro1'!#REF!</definedName>
    <definedName name="Z_FB47ECF8_E82D_40A8_B069_65CCD5A0DCDF_.wvu.Rows" localSheetId="38" hidden="1">'Fiche12-t01'!#REF!</definedName>
    <definedName name="_xlnm.Print_Area" localSheetId="25">'Fiche06-g1'!$B$18:$G$41</definedName>
    <definedName name="_xlnm.Print_Area" localSheetId="40">'Fiche13-g1'!$A$1:$C$57</definedName>
    <definedName name="_xlnm.Print_Area" localSheetId="50">'Fiche17-g1'!$B$1:$I$2</definedName>
    <definedName name="_xlnm.Print_Area" localSheetId="51">'Fiche17-g2'!$B$1:$G$1</definedName>
    <definedName name="_xlnm.Print_Area" localSheetId="52">'Fiche17-g3'!$B$1:$G$1</definedName>
    <definedName name="_xlnm.Print_Area" localSheetId="48">'Fiche17-t01'!$B$1:$N$19</definedName>
    <definedName name="_xlnm.Print_Area" localSheetId="57">'Fiche18-g2'!$B$1:$H$1</definedName>
    <definedName name="_xlnm.Print_Area" localSheetId="54">'Fiche18-t01'!$B$1:$F$17</definedName>
    <definedName name="_xlnm.Print_Area" localSheetId="55">'Fiche18-t02'!$B$1:$I$19</definedName>
  </definedNames>
  <calcPr fullCalcOnLoad="1"/>
</workbook>
</file>

<file path=xl/sharedStrings.xml><?xml version="1.0" encoding="utf-8"?>
<sst xmlns="http://schemas.openxmlformats.org/spreadsheetml/2006/main" count="1303" uniqueCount="664">
  <si>
    <t>CNAV</t>
  </si>
  <si>
    <t>MSA salariés</t>
  </si>
  <si>
    <t>AGIRC</t>
  </si>
  <si>
    <t>IRCANTEC</t>
  </si>
  <si>
    <t>MSA exploitants</t>
  </si>
  <si>
    <t>RSI commerçants</t>
  </si>
  <si>
    <t>RSI commerçants complémentaire</t>
  </si>
  <si>
    <t>RSI artisans</t>
  </si>
  <si>
    <t>RSI artisans complémentaire</t>
  </si>
  <si>
    <t>RATP</t>
  </si>
  <si>
    <t>Caisse de retraite</t>
  </si>
  <si>
    <t>Services de l'ASPA</t>
  </si>
  <si>
    <t>-</t>
  </si>
  <si>
    <t>Retraités percevant un droit dérivé (réversion)</t>
  </si>
  <si>
    <t>Dont</t>
  </si>
  <si>
    <t>C=A/B</t>
  </si>
  <si>
    <t>Hommes</t>
  </si>
  <si>
    <t>Femmes</t>
  </si>
  <si>
    <t>nd</t>
  </si>
  <si>
    <t>Ensemble</t>
  </si>
  <si>
    <t>CNRACL</t>
  </si>
  <si>
    <t>Proportion de décotants</t>
  </si>
  <si>
    <t>Proportion de surcotants</t>
  </si>
  <si>
    <t>Prestations</t>
  </si>
  <si>
    <t>Cotisations</t>
  </si>
  <si>
    <t>PERP</t>
  </si>
  <si>
    <t>RMC (retraite mutualiste du combattant)</t>
  </si>
  <si>
    <t>Régimes de la loi n°94-126 Madelin</t>
  </si>
  <si>
    <t>Régimes de la loi n°97-1051 Exploitants agricoles</t>
  </si>
  <si>
    <t>ns</t>
  </si>
  <si>
    <t>Contrats de type art.83 du CGI (dont branche 26)</t>
  </si>
  <si>
    <t>Contrats de type art.82 du CGI</t>
  </si>
  <si>
    <t xml:space="preserve">Contrats de type art.39 du CGI </t>
  </si>
  <si>
    <t>nr</t>
  </si>
  <si>
    <t>… des encours</t>
  </si>
  <si>
    <t>… des cotisations</t>
  </si>
  <si>
    <t>… des prestations en rente</t>
  </si>
  <si>
    <t>PERE</t>
  </si>
  <si>
    <t>Personnes de 60 ans résidents en France</t>
  </si>
  <si>
    <t>Nouveaux retraités de la CNAV</t>
  </si>
  <si>
    <t>Graphique 1 : Population de 60 ans et nombre de pensions attribuées chaque année à la CNAV</t>
  </si>
  <si>
    <t>Génération</t>
  </si>
  <si>
    <t>Ensemble des dispositifs de retraite supplémentaire facultative</t>
  </si>
  <si>
    <t>Graphique 5 : Ratio des montants de prestations et de cotisations de retraite supplémentaire facultative, rapportés aux même montants dans les régimes de retraite obligatoires</t>
  </si>
  <si>
    <t>Tableau 1 : Effectifs de retraités dans les principaux régimes en 2008</t>
  </si>
  <si>
    <t>En milliers de personnes</t>
  </si>
  <si>
    <t>Tableau 2 : Effectif tous régimes de retraités de droit direct</t>
  </si>
  <si>
    <t>Effectif, tous régimes</t>
  </si>
  <si>
    <t>Graphique 2 : Montant mensuel moyen d’avantage principal de droit direct (tous régimes)</t>
  </si>
  <si>
    <t>Montant mensuel par retraité, tous régimes (en euros courants)</t>
  </si>
  <si>
    <t>Graphique 3 : Évolution du montant moyen de l’avantage principal des retraités selon la génération dans quelques régimes du secteur privé</t>
  </si>
  <si>
    <t>Base 100 pour la génération 1938</t>
  </si>
  <si>
    <t>Graphique 4 : Proportion de nouveaux pensionnés concernés par la décote ou la surcote dans quelques régimes du secteur privé</t>
  </si>
  <si>
    <t>En % des nouveaux pensionnés</t>
  </si>
  <si>
    <t>Note • Données pour la surcote en 2008 non disponibles pour la MSA « salariés » et « exploitants ».</t>
  </si>
  <si>
    <t>Champ • Nouveaux pensionnés de l’année, vivants au 31 décembre.</t>
  </si>
  <si>
    <t>Sources • Enquêtes annuelles auprès des caisses de retraites, DREES.</t>
  </si>
  <si>
    <t>Tableau 3 : Montant des encours et effectifs d’adhérents et de bénéficiaires d'une rente en 2008 pour les dispositifs de retraite supplémentaire facultative</t>
  </si>
  <si>
    <t>(1) Le PERCO n’est pas un contrat d’assurance retraite, mais un dispositif d’épargne salariale.</t>
  </si>
  <si>
    <t>Champ • contrats d'épargne retraite en cours de constitution ou de liquidation dans une société d'assurance, une mutuelle ou une institution de prévoyance.</t>
  </si>
  <si>
    <t>Sources • DREES, enquête Retraite supplémentaire facultative ; données FFSA et CTIP.</t>
  </si>
  <si>
    <t>Sources • DREES, enquête Retraite supplémentaire facultative et comptes de la protection sociale ; comptes de la Sécurité sociale.</t>
  </si>
  <si>
    <t>Fonction publique d'État civile</t>
  </si>
  <si>
    <t>Fonction publique d'État militaire</t>
  </si>
  <si>
    <t>Retraités percevant 
un droit direct</t>
  </si>
  <si>
    <t>(2)</t>
  </si>
  <si>
    <t>(6)</t>
  </si>
  <si>
    <t>dont nouveaux 
retraités en 2008</t>
  </si>
  <si>
    <t>Bénéficiaires 
d'une allocation 
du minimum vieillesse 
(ASV ou ASPA)</t>
  </si>
  <si>
    <t>Nombre de pensions servies
A</t>
  </si>
  <si>
    <t>Nombre moyen de pensions 
par retraité
B</t>
  </si>
  <si>
    <t>≈ 3500</t>
  </si>
  <si>
    <t>• Professions indépendantes</t>
  </si>
  <si>
    <t xml:space="preserve">• Salariés </t>
  </si>
  <si>
    <t xml:space="preserve">Produits destinés aux fonctionnaires ou aux élus locaux (PREFON, COREM, CRH, FONPEL,CAREL)  </t>
  </si>
  <si>
    <t>Bénéficiaires 
d'une rente</t>
  </si>
  <si>
    <t>Effectifs concernés, 
en milliers de personnes</t>
  </si>
  <si>
    <t>Poids des différents types de contrat 
en 2008, en % du montant total …</t>
  </si>
  <si>
    <t>Autres (REPMA, ancien PER « Balladur »)</t>
  </si>
  <si>
    <t>Adhérents 
(contrats 
en cours 
de constitution)</t>
  </si>
  <si>
    <t>Montant 
des encours au 
31 décembre 2008 
(contrats en cours 
de constitution + 
en cours de liquidation), 
en millions d'euros</t>
  </si>
  <si>
    <t>Ensemble estimé (tous régimes confondus)</t>
  </si>
  <si>
    <t>77 %</t>
  </si>
  <si>
    <t>≈ 225</t>
  </si>
  <si>
    <r>
      <t>ARRCO</t>
    </r>
    <r>
      <rPr>
        <i/>
        <vertAlign val="superscript"/>
        <sz val="8"/>
        <rFont val="Arial"/>
        <family val="2"/>
      </rPr>
      <t>(1)</t>
    </r>
  </si>
  <si>
    <r>
      <t>CNIEG</t>
    </r>
    <r>
      <rPr>
        <vertAlign val="superscript"/>
        <sz val="8"/>
        <rFont val="Arial"/>
        <family val="2"/>
      </rPr>
      <t>(4)</t>
    </r>
  </si>
  <si>
    <r>
      <t>SNCF</t>
    </r>
    <r>
      <rPr>
        <vertAlign val="superscript"/>
        <sz val="8"/>
        <rFont val="Arial"/>
        <family val="2"/>
      </rPr>
      <t>(5)</t>
    </r>
  </si>
  <si>
    <r>
      <t>Dispositifs d’épargne  retraite</t>
    </r>
    <r>
      <rPr>
        <sz val="8"/>
        <rFont val="Arial"/>
        <family val="2"/>
      </rPr>
      <t xml:space="preserve"> </t>
    </r>
    <r>
      <rPr>
        <b/>
        <sz val="8"/>
        <rFont val="Arial"/>
        <family val="2"/>
      </rPr>
      <t>souscrits 
dans un cadre personnel ou assimilé</t>
    </r>
    <r>
      <rPr>
        <sz val="8"/>
        <rFont val="Arial"/>
        <family val="2"/>
      </rPr>
      <t> </t>
    </r>
  </si>
  <si>
    <r>
      <t>Dispositifs d’épargne retraite</t>
    </r>
    <r>
      <rPr>
        <sz val="8"/>
        <rFont val="Arial"/>
        <family val="2"/>
      </rPr>
      <t xml:space="preserve"> </t>
    </r>
    <r>
      <rPr>
        <b/>
        <sz val="8"/>
        <rFont val="Arial"/>
        <family val="2"/>
      </rPr>
      <t>souscrits 
dans un cadre professionnel</t>
    </r>
  </si>
  <si>
    <r>
      <t>PERCO</t>
    </r>
    <r>
      <rPr>
        <i/>
        <vertAlign val="superscript"/>
        <sz val="8"/>
        <rFont val="Arial"/>
        <family val="2"/>
      </rPr>
      <t xml:space="preserve"> (1)</t>
    </r>
  </si>
  <si>
    <t>Tableau 1 : Effectif de retraités de droit direct tous régimes</t>
  </si>
  <si>
    <t>Nombre 
de pensions servies
A</t>
  </si>
  <si>
    <t>Nombre moyen 
de pensions 
par retraité
B</t>
  </si>
  <si>
    <t xml:space="preserve">Effectif, tous régimes </t>
  </si>
  <si>
    <t>Tableau 2 : Répartition des retraités en fonction du nombre de pensions reçues (de base ou complémentaires)</t>
  </si>
  <si>
    <t>En %</t>
  </si>
  <si>
    <t>Nombre 
de pensions reçues</t>
  </si>
  <si>
    <t>Nombre moyen de pensions</t>
  </si>
  <si>
    <t>Tableau 3 : Effectifs de retraités par régime de retraite en 2008</t>
  </si>
  <si>
    <t>Effectifs</t>
  </si>
  <si>
    <t>Proportion d'hommes
(en %)</t>
  </si>
  <si>
    <t>Évolution
2008 / 2007
(en %)</t>
  </si>
  <si>
    <t>Évolution
2008 / 2004
(en %)</t>
  </si>
  <si>
    <t>Tableau 1 : Effectif tous régimes confondus de retraités de droit dérivé en 2004</t>
  </si>
  <si>
    <t>Bénéficiaires d’un droit dérivé</t>
  </si>
  <si>
    <t>Droit dérivé 
uniquement</t>
  </si>
  <si>
    <t>Droit dérivé cumulé 
à un droit propre</t>
  </si>
  <si>
    <t>Nombre</t>
  </si>
  <si>
    <t>% du 
nombre total de retraités</t>
  </si>
  <si>
    <t>% du nombre total de retraités</t>
  </si>
  <si>
    <t>4,8 %</t>
  </si>
  <si>
    <t>0,3 %</t>
  </si>
  <si>
    <t>4,5 %</t>
  </si>
  <si>
    <t>45,6 %</t>
  </si>
  <si>
    <t>12,8 %</t>
  </si>
  <si>
    <t>32,8 %</t>
  </si>
  <si>
    <t>26,9 %</t>
  </si>
  <si>
    <t>7,1 %</t>
  </si>
  <si>
    <t>19,8 %</t>
  </si>
  <si>
    <t>Champ • retraités âgés de 54 ans ou plus, vivants au 31 décembre 2004, nés en France ou à l’étranger.</t>
  </si>
  <si>
    <t>Sources • Échantillon interrégimes de retraités 2004, DREES.</t>
  </si>
  <si>
    <t>Tableau 2 : Effectifs de retraités bénéficiaires d'un droit dérivé cumulé ou non avec un droit direct dans le régime, par régime de retraite en 2008</t>
  </si>
  <si>
    <t>Caisses de retraite</t>
  </si>
  <si>
    <t>Évolutions
2008/2007 (en %)</t>
  </si>
  <si>
    <t>dont : bénéficiaires 
d'un droit dérivé seul</t>
  </si>
  <si>
    <t>ARRCO</t>
  </si>
  <si>
    <t xml:space="preserve">Fonction publique d'État militaire </t>
  </si>
  <si>
    <t>n.d.</t>
  </si>
  <si>
    <t>CNIEG</t>
  </si>
  <si>
    <t>SNCF</t>
  </si>
  <si>
    <t>Graphique 1 : Évolution depuis 2003 des effectifs de retraités bénéficiaires d'un droit dérivé cumulé ou non avec un droit direct, pour les principaux régimes de base du secteur privé</t>
  </si>
  <si>
    <t>Indices (base 100 en 2005)</t>
  </si>
  <si>
    <t>Évolution depuis 2003 des effectifs de retraités bénéficiaires d'un droit dérivé cumulé ou non avec un droit direct, pour les principaux régimes de base du secteur privé</t>
  </si>
  <si>
    <t>année</t>
  </si>
  <si>
    <t>Tableau 1 : Nouveaux pensionnés par régime de retraite en 2008</t>
  </si>
  <si>
    <t>Proportion
d’hommes
(en %)</t>
  </si>
  <si>
    <t>Évolutions
2008/2007
(en %)</t>
  </si>
  <si>
    <t>Tableau 2 : Les circonstances de liquidation de la retraite dans la Fonction publique</t>
  </si>
  <si>
    <t>Départs pour ancienneté (sédentaires)</t>
  </si>
  <si>
    <t>Départs anticipés pour carrières longues</t>
  </si>
  <si>
    <t>Départs anticipés pour handicap</t>
  </si>
  <si>
    <t>Départs pour ancienneté (actifs)</t>
  </si>
  <si>
    <t>Départs pour tierce personne</t>
  </si>
  <si>
    <t>Départs pour invalidité</t>
  </si>
  <si>
    <t>Invalides ayant liquidé avant l'année, et atteignant 60 ans au cours de l'année</t>
  </si>
  <si>
    <t>Tableau 3 : Les circonstances de liquidation de la retraite dans les régimes du privé</t>
  </si>
  <si>
    <t>Circonstances du départ à la retraite</t>
  </si>
  <si>
    <t>Départs à 60 ans ou plus</t>
  </si>
  <si>
    <t>Graphique 1 : Évolution du nombre de nouveaux pensionnés par régime de retraite</t>
  </si>
  <si>
    <t>Indice 100=2004</t>
  </si>
  <si>
    <t>FPE civile</t>
  </si>
  <si>
    <t>FPE militaire</t>
  </si>
  <si>
    <t>Graphique 2 : Part des nouveaux pensionnés au minimum contributif par régime de retraite du privé</t>
  </si>
  <si>
    <t>caisse</t>
  </si>
  <si>
    <t>an</t>
  </si>
  <si>
    <t>NL_DDIR</t>
  </si>
  <si>
    <t>vague</t>
  </si>
  <si>
    <t>Minimum contributif entier</t>
  </si>
  <si>
    <t>effectif_mce</t>
  </si>
  <si>
    <t>Minimum contributif réduit (proratisé)</t>
  </si>
  <si>
    <t>effectif_mcr</t>
  </si>
  <si>
    <t>2006</t>
  </si>
  <si>
    <t>2007</t>
  </si>
  <si>
    <t>2008</t>
  </si>
  <si>
    <r>
      <t>ARRCO</t>
    </r>
    <r>
      <rPr>
        <vertAlign val="superscript"/>
        <sz val="8"/>
        <rFont val="Arial"/>
        <family val="2"/>
      </rPr>
      <t>(1)</t>
    </r>
  </si>
  <si>
    <r>
      <t>Fonction publique d'État civile</t>
    </r>
    <r>
      <rPr>
        <vertAlign val="superscript"/>
        <sz val="8"/>
        <rFont val="Arial"/>
        <family val="2"/>
      </rPr>
      <t>(2)</t>
    </r>
  </si>
  <si>
    <r>
      <t>Fonction publique d'État militaire</t>
    </r>
    <r>
      <rPr>
        <vertAlign val="superscript"/>
        <sz val="8"/>
        <rFont val="Arial"/>
        <family val="2"/>
      </rPr>
      <t>(2)</t>
    </r>
  </si>
  <si>
    <r>
      <t>CNRACL</t>
    </r>
    <r>
      <rPr>
        <vertAlign val="superscript"/>
        <sz val="8"/>
        <rFont val="Arial"/>
        <family val="2"/>
      </rPr>
      <t>(3)</t>
    </r>
  </si>
  <si>
    <r>
      <t xml:space="preserve">Fonction publique d’État civile </t>
    </r>
    <r>
      <rPr>
        <vertAlign val="superscript"/>
        <sz val="8"/>
        <rFont val="Arial"/>
        <family val="2"/>
      </rPr>
      <t>(1)</t>
    </r>
  </si>
  <si>
    <r>
      <t xml:space="preserve">Fonction publique d’État militaire </t>
    </r>
    <r>
      <rPr>
        <vertAlign val="superscript"/>
        <sz val="8"/>
        <rFont val="Arial"/>
        <family val="2"/>
      </rPr>
      <t>(1)</t>
    </r>
  </si>
  <si>
    <r>
      <t xml:space="preserve">CNRACL </t>
    </r>
    <r>
      <rPr>
        <vertAlign val="superscript"/>
        <sz val="8"/>
        <rFont val="Arial"/>
        <family val="2"/>
      </rPr>
      <t>(1)</t>
    </r>
  </si>
  <si>
    <r>
      <t xml:space="preserve">CNIEG </t>
    </r>
    <r>
      <rPr>
        <vertAlign val="superscript"/>
        <sz val="8"/>
        <rFont val="Arial"/>
        <family val="2"/>
      </rPr>
      <t>(2)</t>
    </r>
  </si>
  <si>
    <r>
      <t>SNCF</t>
    </r>
    <r>
      <rPr>
        <vertAlign val="superscript"/>
        <sz val="8"/>
        <rFont val="Arial"/>
        <family val="2"/>
      </rPr>
      <t>(3)</t>
    </r>
  </si>
  <si>
    <r>
      <t>Fonction publique 
civile de l'État</t>
    </r>
    <r>
      <rPr>
        <b/>
        <vertAlign val="superscript"/>
        <sz val="8"/>
        <rFont val="Arial"/>
        <family val="2"/>
      </rPr>
      <t>(1)</t>
    </r>
  </si>
  <si>
    <r>
      <t>CNRACL</t>
    </r>
    <r>
      <rPr>
        <b/>
        <vertAlign val="superscript"/>
        <sz val="8"/>
        <rFont val="Arial"/>
        <family val="2"/>
      </rPr>
      <t>(1)</t>
    </r>
  </si>
  <si>
    <t>Tableau 1 : Montant moyen de l'avantage principal</t>
  </si>
  <si>
    <t>Effectif 
tous régimes 
(en milliers 
de personnes)
A</t>
  </si>
  <si>
    <t>Somme 
des versements mensuels 
(en milliers d'euros)
B</t>
  </si>
  <si>
    <t>Montant mensuel par retraité, 
tous régimes (en euros courants)</t>
  </si>
  <si>
    <t>Évolution du montant 
mensuel corrigé 
de l'inflation annuelle</t>
  </si>
  <si>
    <t>Ensemble
C=A/B</t>
  </si>
  <si>
    <t>Tableau 2 : Montants mensuels moyens bruts des éléments composant la retraite totale, pour les retraités de 60 ans ou plus en 2004</t>
  </si>
  <si>
    <t>Montant moyen</t>
  </si>
  <si>
    <t>Composition</t>
  </si>
  <si>
    <t>droit direct (A)</t>
  </si>
  <si>
    <t>droit dérivé</t>
  </si>
  <si>
    <t>accessoires</t>
  </si>
  <si>
    <t>minimum vieillesse</t>
  </si>
  <si>
    <t>retraite totale (B)</t>
  </si>
  <si>
    <t>droit direct (C)</t>
  </si>
  <si>
    <t xml:space="preserve">droit dérivé </t>
  </si>
  <si>
    <t>retraite totale (D)</t>
  </si>
  <si>
    <t>droit direct</t>
  </si>
  <si>
    <t>retraite totale</t>
  </si>
  <si>
    <t>Différences        
Hommes/Femmes</t>
  </si>
  <si>
    <t>droit direct
retraite totale (D/B)</t>
  </si>
  <si>
    <t>53 %
67 %</t>
  </si>
  <si>
    <t>Tableau 3 : Montant moyen de l’avantage principal par régime de retraite en 2008</t>
  </si>
  <si>
    <t>Montant mensuel (avantage principal de droit direct) en euros</t>
  </si>
  <si>
    <t>Écart relatif de la pension des femmes à celle des hommes (en %)</t>
  </si>
  <si>
    <t>Évolutions 2008/2007 en euros constants (en %)</t>
  </si>
  <si>
    <t>Évolutions 2008/2004 en euros constants (en %)</t>
  </si>
  <si>
    <t>Tableau 1 - Évolution de la valeur des pensions nettes en euros constants</t>
  </si>
  <si>
    <t>Variations annuelles
(moyennes annuelles)</t>
  </si>
  <si>
    <t>2008-2007</t>
  </si>
  <si>
    <t>2008-2003</t>
  </si>
  <si>
    <t>2003-1998</t>
  </si>
  <si>
    <t>Exonération
de CSG</t>
  </si>
  <si>
    <t>Fonction publique d'État</t>
  </si>
  <si>
    <t>RSI base (commerçants et artisans)</t>
  </si>
  <si>
    <t>RSI (commerçants complémentaire)</t>
  </si>
  <si>
    <t>–</t>
  </si>
  <si>
    <t>RSI (artisans complémentaire)</t>
  </si>
  <si>
    <t>CSG
à taux plein</t>
  </si>
  <si>
    <t>Tableau 2 : Revalorisations des pensions depuis dix ans</t>
  </si>
  <si>
    <t xml:space="preserve">Taux annuels moyens </t>
  </si>
  <si>
    <t>Indice de prix à la consommation, hors tabac, France entière</t>
  </si>
  <si>
    <t>Tableau 3 : Évolution estimée de la pension nette d'un ancien salarié du secteur privé en euros constants</t>
  </si>
  <si>
    <t>Taux annuels moyens</t>
  </si>
  <si>
    <t>2008-1998</t>
  </si>
  <si>
    <t>Exonération de CSG</t>
  </si>
  <si>
    <t>retraité non cadre du privé (1)</t>
  </si>
  <si>
    <t>retraité cadre du privé (2)</t>
  </si>
  <si>
    <t>CSG à taux plein</t>
  </si>
  <si>
    <t>Graphique 1 - Évolution annuelle nette théorique d'une pension de la CNAV depuis 1998, en euros constants</t>
  </si>
  <si>
    <t>Contribution des revalorisations</t>
  </si>
  <si>
    <t>Contribution de l'indice des prix hors tabac</t>
  </si>
  <si>
    <t>Contribution des prélèvements sociaux</t>
  </si>
  <si>
    <t>Évolution cumulée depuis 1998 avec prélèvements sociaux (CSG taux plein)</t>
  </si>
  <si>
    <t>Évolution cumulée depuis 1998 hors prélèvements sociaux</t>
  </si>
  <si>
    <t>Évolution globale avec prélèvements sociaux (CSG taux plein)</t>
  </si>
  <si>
    <t>Évolution globale hors prélèvements sociaux</t>
  </si>
  <si>
    <t>Evolution cumulée base 100 en 1998</t>
  </si>
  <si>
    <t>Sources • Enquêtes annuelles auprès des caisses de retraite, DREES.</t>
  </si>
  <si>
    <t>Tableau 1 : Montant moyen de l’avantage principal des nouveaux pensionnés par régime de retraite en 2008</t>
  </si>
  <si>
    <t>Évolutions 2008/2007 (1)</t>
  </si>
  <si>
    <t>Écart relatif entre la pension des femmes et celle des hommes (2)</t>
  </si>
  <si>
    <t>Écart relatif entre la pension des liquidants et celle de l'ensemble des retraités (3)</t>
  </si>
  <si>
    <t>RSI commerçants (ex Organic)</t>
  </si>
  <si>
    <t>RSI artisans (ex Cancava)</t>
  </si>
  <si>
    <t>Graphique 1 : Évolution du montant moyen de l’avantage principal des retraités âgés de 66 ans selon la génération 
(y compris revalorisations légales, et base 100 en 2004 – génération 1938)</t>
  </si>
  <si>
    <t>hommes</t>
  </si>
  <si>
    <t>génération</t>
  </si>
  <si>
    <t>femmes</t>
  </si>
  <si>
    <t>ensemble</t>
  </si>
  <si>
    <t>Somme de M1_nliq</t>
  </si>
  <si>
    <t>ag</t>
  </si>
  <si>
    <r>
      <t>Fonction publique d’État civile</t>
    </r>
    <r>
      <rPr>
        <vertAlign val="superscript"/>
        <sz val="8"/>
        <rFont val="Arial"/>
        <family val="2"/>
      </rPr>
      <t>(1)</t>
    </r>
  </si>
  <si>
    <r>
      <t>Fonction publique d’État militaire</t>
    </r>
    <r>
      <rPr>
        <vertAlign val="superscript"/>
        <sz val="8"/>
        <rFont val="Arial"/>
        <family val="2"/>
      </rPr>
      <t>(1)</t>
    </r>
  </si>
  <si>
    <r>
      <t>CNRACL</t>
    </r>
    <r>
      <rPr>
        <vertAlign val="superscript"/>
        <sz val="8"/>
        <rFont val="Arial"/>
        <family val="2"/>
      </rPr>
      <t>(2)</t>
    </r>
  </si>
  <si>
    <r>
      <t xml:space="preserve">CNIEG </t>
    </r>
    <r>
      <rPr>
        <vertAlign val="superscript"/>
        <sz val="8"/>
        <rFont val="Arial"/>
        <family val="2"/>
      </rPr>
      <t>(3)</t>
    </r>
  </si>
  <si>
    <r>
      <t>Fonction publique d'État civile</t>
    </r>
    <r>
      <rPr>
        <vertAlign val="superscript"/>
        <sz val="8"/>
        <rFont val="Arial"/>
        <family val="2"/>
      </rPr>
      <t xml:space="preserve"> (4)</t>
    </r>
  </si>
  <si>
    <r>
      <t>Fonction publique d'État militaire</t>
    </r>
    <r>
      <rPr>
        <vertAlign val="superscript"/>
        <sz val="8"/>
        <rFont val="Arial"/>
        <family val="2"/>
      </rPr>
      <t xml:space="preserve"> (4)</t>
    </r>
  </si>
  <si>
    <r>
      <t xml:space="preserve">CNRACL </t>
    </r>
    <r>
      <rPr>
        <vertAlign val="superscript"/>
        <sz val="8"/>
        <rFont val="Arial"/>
        <family val="2"/>
      </rPr>
      <t>(4)</t>
    </r>
  </si>
  <si>
    <r>
      <t xml:space="preserve">CNIEG </t>
    </r>
    <r>
      <rPr>
        <vertAlign val="superscript"/>
        <sz val="8"/>
        <rFont val="Arial"/>
        <family val="2"/>
      </rPr>
      <t>(5)</t>
    </r>
  </si>
  <si>
    <r>
      <t xml:space="preserve">SNCF </t>
    </r>
    <r>
      <rPr>
        <vertAlign val="superscript"/>
        <sz val="8"/>
        <rFont val="Arial"/>
        <family val="2"/>
      </rPr>
      <t>(6)</t>
    </r>
  </si>
  <si>
    <t xml:space="preserve">Tableau 1 : Conditions requises pour bénéficier du dispositif de départ pour carrière longue </t>
  </si>
  <si>
    <t>Âge de départ à la retraite</t>
  </si>
  <si>
    <t>Durée d'assurance minimale</t>
  </si>
  <si>
    <t>Trimestres d’activité cotisée</t>
  </si>
  <si>
    <t>56 ans ou 57 ans</t>
  </si>
  <si>
    <t>58 ans</t>
  </si>
  <si>
    <t>59 ans</t>
  </si>
  <si>
    <t>Année de naissance</t>
  </si>
  <si>
    <t>Durée cotisée</t>
  </si>
  <si>
    <t>Départ à 59 ans</t>
  </si>
  <si>
    <t>Départ à 58 ans</t>
  </si>
  <si>
    <t>Départ à 56 ou 57 ans</t>
  </si>
  <si>
    <t>1952 et après</t>
  </si>
  <si>
    <t>• Dans la Fonction publique</t>
  </si>
  <si>
    <t>Date d’entrée en vigueur</t>
  </si>
  <si>
    <t>Âge minimum 
de départ</t>
  </si>
  <si>
    <t>Âge minimum 
de début de carrière</t>
  </si>
  <si>
    <t>Durée d’assurance tous régimes</t>
  </si>
  <si>
    <t>Tableau 1 : Répartition des nouveaux pensionnés selon l'âge à la liquidation en 2008 (en %)</t>
  </si>
  <si>
    <t>Moins de 55 ans</t>
  </si>
  <si>
    <t>55 ans</t>
  </si>
  <si>
    <t>56 à 59 ans</t>
  </si>
  <si>
    <t>60 ans</t>
  </si>
  <si>
    <t>61 à 64 ans</t>
  </si>
  <si>
    <t>65 ans</t>
  </si>
  <si>
    <t>Plus de 65 ans</t>
  </si>
  <si>
    <t>Tableau 2 : Évolution de l'âge moyen à la liquidation selon la génération (générations 1937 à 1942)</t>
  </si>
  <si>
    <t>Graphique 1 : Âge de cessation d’emploi et âge de départ en retraite pour la génération née en 1938 (fonction cumulative)</t>
  </si>
  <si>
    <t>Âge</t>
  </si>
  <si>
    <t>...cessé définitivement de valider des droits à la retraite</t>
  </si>
  <si>
    <t>...cessé définitivement tout emploi</t>
  </si>
  <si>
    <t>...liquidé un premier droit à la retraite</t>
  </si>
  <si>
    <t>...liquidé un premier droit à la retraite et cessé définitivement tout emploi</t>
  </si>
  <si>
    <t>&lt;50</t>
  </si>
  <si>
    <t>Tableau 1 : Bénéficiaires de la surcote parmi les nouveaux pensionnés</t>
  </si>
  <si>
    <t>Graphique 1 : Évolution du gain moyen de pension lié à la surcote</t>
  </si>
  <si>
    <t>En euros courants</t>
  </si>
  <si>
    <t>Champ • Nouveaux pensionnés bénéficiant d'un gain de pension du fait de la surcote, vivants au 31 décembre.</t>
  </si>
  <si>
    <t>Graphique 2 : Évolution du nombre moyen de trimestres de surcote</t>
  </si>
  <si>
    <t>Nombre moyen de trimestres</t>
  </si>
  <si>
    <t xml:space="preserve"> </t>
  </si>
  <si>
    <t>Champ • Nouveaux pensionnés bénéficiant d’un gain de pension du fait de la surcote, vivants au 31 décembre.</t>
  </si>
  <si>
    <t>Tableau 1 : Liquidants concernés par la décote en 2008 au régime général, dans les régimes alignés et à la MSA « exploitants »</t>
  </si>
  <si>
    <t>Départs avec décote</t>
  </si>
  <si>
    <t>Départs sans décote</t>
  </si>
  <si>
    <t>• départ normal</t>
  </si>
  <si>
    <t>• carrières longues</t>
  </si>
  <si>
    <t>• ex invalide</t>
  </si>
  <si>
    <t>• inaptitude</t>
  </si>
  <si>
    <t>• handicap</t>
  </si>
  <si>
    <t>Tableau 2 : Liquidants concernés par la décote en 2008 dans la Fonction publique civile</t>
  </si>
  <si>
    <t>Circonstance du départ</t>
  </si>
  <si>
    <t>• départs pour ancienneté (actifs)</t>
  </si>
  <si>
    <t>• départs pour ancienneté (sédentaires)</t>
  </si>
  <si>
    <t>• départs pour tierce personne</t>
  </si>
  <si>
    <t>• départs anticipés pour carrières longues</t>
  </si>
  <si>
    <t>• départs pour invalidité</t>
  </si>
  <si>
    <t>• départs anticipés pour handicap</t>
  </si>
  <si>
    <t>• invalides ayant liquidé avant l'année, et atteignant 60 ans au cours de l'année</t>
  </si>
  <si>
    <t>Tableau 3 : Les trimestres de décote en 2008</t>
  </si>
  <si>
    <t>Liquidants 
concernés 
par la décote 
(en %)</t>
  </si>
  <si>
    <t>Ventilation des effectifs selon le nombre 
de trimestres de décote (en %)</t>
  </si>
  <si>
    <t>1 à 9 
trimestres</t>
  </si>
  <si>
    <t>10 à 19 
trimestres</t>
  </si>
  <si>
    <t>20 
trimestres</t>
  </si>
  <si>
    <t>Graphique 1 : Évolution des effectifs de nouveaux pensionnés concernés par la décote au régime général, dans les régimes alignés et à la MSA exploitants</t>
  </si>
  <si>
    <t>En % des nouveaux pensionnés</t>
  </si>
  <si>
    <t>AN</t>
  </si>
  <si>
    <t>Graphique 2 : Répartition des nouveaux pensionnés en 2008 concernés par la décote selon le nombre de trimestres de décote à la liquidation</t>
  </si>
  <si>
    <t>trim</t>
  </si>
  <si>
    <r>
      <t>• À la CNAV avant le 1</t>
    </r>
    <r>
      <rPr>
        <b/>
        <vertAlign val="superscript"/>
        <sz val="8"/>
        <rFont val="Arial"/>
        <family val="2"/>
      </rPr>
      <t>er</t>
    </r>
    <r>
      <rPr>
        <b/>
        <sz val="8"/>
        <rFont val="Arial"/>
        <family val="2"/>
      </rPr>
      <t xml:space="preserve"> janvier 2009</t>
    </r>
  </si>
  <si>
    <r>
      <t>• À la CNAV après le 1</t>
    </r>
    <r>
      <rPr>
        <b/>
        <vertAlign val="superscript"/>
        <sz val="8"/>
        <rFont val="Arial"/>
        <family val="2"/>
      </rPr>
      <t>er</t>
    </r>
    <r>
      <rPr>
        <b/>
        <sz val="8"/>
        <rFont val="Arial"/>
        <family val="2"/>
      </rPr>
      <t xml:space="preserve"> janvier 2009</t>
    </r>
  </si>
  <si>
    <r>
      <t>1</t>
    </r>
    <r>
      <rPr>
        <vertAlign val="superscript"/>
        <sz val="8"/>
        <rFont val="Arial"/>
        <family val="2"/>
      </rPr>
      <t>er</t>
    </r>
    <r>
      <rPr>
        <sz val="8"/>
        <rFont val="Arial"/>
        <family val="2"/>
      </rPr>
      <t xml:space="preserve"> janvier 2005</t>
    </r>
  </si>
  <si>
    <r>
      <t>1</t>
    </r>
    <r>
      <rPr>
        <vertAlign val="superscript"/>
        <sz val="8"/>
        <rFont val="Arial"/>
        <family val="2"/>
      </rPr>
      <t>er</t>
    </r>
    <r>
      <rPr>
        <sz val="8"/>
        <rFont val="Arial"/>
        <family val="2"/>
      </rPr>
      <t xml:space="preserve"> juillet 2006</t>
    </r>
  </si>
  <si>
    <r>
      <t>1</t>
    </r>
    <r>
      <rPr>
        <vertAlign val="superscript"/>
        <sz val="8"/>
        <rFont val="Arial"/>
        <family val="2"/>
      </rPr>
      <t>er</t>
    </r>
    <r>
      <rPr>
        <sz val="8"/>
        <rFont val="Arial"/>
        <family val="2"/>
      </rPr>
      <t xml:space="preserve"> juillet 2008</t>
    </r>
  </si>
  <si>
    <t>Tableau 1 - Les allocations du minimum vieillesse au 31 décembre 2008 selon le régime</t>
  </si>
  <si>
    <t xml:space="preserve">Allocations permettant 
d'atteindre l'AVTS,dites de premier étage* 
(toutes allocations) </t>
  </si>
  <si>
    <t>Allocations permettant d'atteindre le seuil du minimum vieillesse</t>
  </si>
  <si>
    <t>Allocation supplémentaire vieillesse 
(ASV-L815-2)</t>
  </si>
  <si>
    <t>ASPA 
(L815-1)</t>
  </si>
  <si>
    <t xml:space="preserve">ASV (L815-2) 
+ 
ASPA (L815-1) </t>
  </si>
  <si>
    <t>Répartition par caisse des bénéficaires ASPA ou ASV</t>
  </si>
  <si>
    <t>Allocation supplémentaire invalidité 
(L815-3)</t>
  </si>
  <si>
    <t>Régime générale</t>
  </si>
  <si>
    <t xml:space="preserve">   • métropole</t>
  </si>
  <si>
    <t xml:space="preserve">   • caisses DOM</t>
  </si>
  <si>
    <t>MSA exploitants agricoles</t>
  </si>
  <si>
    <t>(4)</t>
  </si>
  <si>
    <t>SASPA</t>
  </si>
  <si>
    <t>(5)</t>
  </si>
  <si>
    <t>MSA salariés agricoles</t>
  </si>
  <si>
    <t>RSI- commerçants (ex-ORGANIC)</t>
  </si>
  <si>
    <t>RSI- artisans (ex CANCAVA)</t>
  </si>
  <si>
    <t>CAVIMAC (cultes)</t>
  </si>
  <si>
    <t>Professions libérales</t>
  </si>
  <si>
    <t>Régimes spéciaux</t>
  </si>
  <si>
    <t xml:space="preserve">   • SNCF</t>
  </si>
  <si>
    <t xml:space="preserve">   • régime minier</t>
  </si>
  <si>
    <t>(7)</t>
  </si>
  <si>
    <t xml:space="preserve">   • ENIM (marins)</t>
  </si>
  <si>
    <t xml:space="preserve">   • ouvriers de l'État</t>
  </si>
  <si>
    <t xml:space="preserve">   • collectivités locales</t>
  </si>
  <si>
    <t xml:space="preserve">   • autres (2)</t>
  </si>
  <si>
    <t xml:space="preserve">   • fonctionnaires</t>
  </si>
  <si>
    <t>Total</t>
  </si>
  <si>
    <t>**</t>
  </si>
  <si>
    <t>• métropole</t>
  </si>
  <si>
    <t>• DOM</t>
  </si>
  <si>
    <t xml:space="preserve">  Régimes</t>
  </si>
  <si>
    <t xml:space="preserve">% évolution </t>
  </si>
  <si>
    <t xml:space="preserve">Évolution </t>
  </si>
  <si>
    <t xml:space="preserve">Effectifs </t>
  </si>
  <si>
    <t>%
en colonne</t>
  </si>
  <si>
    <t>depuis 2007
(sur un an)</t>
  </si>
  <si>
    <t>depuis 2003
(sur cinq ans)</t>
  </si>
  <si>
    <t>depuis 1998
(sur dix ans)</t>
  </si>
  <si>
    <t>Répartition</t>
  </si>
  <si>
    <t>Régime général</t>
  </si>
  <si>
    <t xml:space="preserve"> REGIME GENERAL</t>
  </si>
  <si>
    <t xml:space="preserve"> EXPLOITANTS AGRICOLES</t>
  </si>
  <si>
    <t>Service de l'ASPA (SASPA)</t>
  </si>
  <si>
    <t xml:space="preserve"> SASPA</t>
  </si>
  <si>
    <t xml:space="preserve"> SALARIES AGRICOLES</t>
  </si>
  <si>
    <t>RSI-Commerçants</t>
  </si>
  <si>
    <t xml:space="preserve"> RSI-Commerçants</t>
  </si>
  <si>
    <t>RSI-Artisans</t>
  </si>
  <si>
    <t xml:space="preserve"> RSI-Artisans</t>
  </si>
  <si>
    <t xml:space="preserve"> CAVIMAC (cultes)</t>
  </si>
  <si>
    <t>CAMR (petits cheminots)</t>
  </si>
  <si>
    <t xml:space="preserve">                  ns</t>
  </si>
  <si>
    <t xml:space="preserve">     ns</t>
  </si>
  <si>
    <t xml:space="preserve"> CAMR</t>
  </si>
  <si>
    <t xml:space="preserve"> PROFESSIONS LIBERALES</t>
  </si>
  <si>
    <t xml:space="preserve">Régimes spéciaux  </t>
  </si>
  <si>
    <t xml:space="preserve"> REGIMES SPECIAUX  </t>
  </si>
  <si>
    <t xml:space="preserve"> ENSEMBLE</t>
  </si>
  <si>
    <t>ns : non significatif en raison de la faiblesse des effectifs.</t>
  </si>
  <si>
    <t>Sources • Enquêtes DREES sur le minimum vieillesse, Caisse des dépôts et consignations, CNAMTS, Fonds de solidarité vieillesse.</t>
  </si>
  <si>
    <t xml:space="preserve">Graphique 1 - Évolution depuis 1960 du nombre de bénéficiaires d'allocations (ASV et ASPA) 
permettant d'atteindre le seuil du minimum vieillesse </t>
  </si>
  <si>
    <t xml:space="preserve">ANNEES </t>
  </si>
  <si>
    <t>Effectifs des bénéficiaires des allocations vieillesse permettant d'atteindre le seuil du minimum vieillesse (ASV et  ASPA) depuis 1960</t>
  </si>
  <si>
    <t>Graphique A1 : Évolutions depuis 1970 du minimum vieillesse, personne seule et couple, des pensions de retraite au régime général et de l’indice des prix</t>
  </si>
  <si>
    <t>Indice évolution : base 100 au 01/01/1970</t>
  </si>
  <si>
    <t>Indice des prix (hors tabac)*</t>
  </si>
  <si>
    <t>Minimum vieillesse Personne seule</t>
  </si>
  <si>
    <t>Minimum vieillesse Couple</t>
  </si>
  <si>
    <t>Taux de revalorisation des pensions brutes RG</t>
  </si>
  <si>
    <t>Tableau 1 - Répartition par âge et sexe  des titulaires de l'ASV ou de l'ASPA</t>
  </si>
  <si>
    <t>60 à 64 ans</t>
  </si>
  <si>
    <t>65 à 69 ans</t>
  </si>
  <si>
    <t>70 à 74 ans</t>
  </si>
  <si>
    <t>75 à 79 ans</t>
  </si>
  <si>
    <t>80 à 84 ans</t>
  </si>
  <si>
    <t>85 à 89 ans</t>
  </si>
  <si>
    <t>90 ans et plus</t>
  </si>
  <si>
    <t xml:space="preserve">Ensemble </t>
  </si>
  <si>
    <t>Âge moyen (en années)</t>
  </si>
  <si>
    <t>Tableau 2 - Répartition par sexe et "état matrimonial" des titulaires de l'ASV ou de l'ASPA, classés selon l'âge</t>
  </si>
  <si>
    <t>Isolés</t>
  </si>
  <si>
    <t>En couple*</t>
  </si>
  <si>
    <t>dont 65 ans et plus</t>
  </si>
  <si>
    <t>Carte : Proportion d'allocataires du minimum vieillesse par département parmi la population âgée de 60 ans ou plus</t>
  </si>
  <si>
    <t xml:space="preserve">Ain </t>
  </si>
  <si>
    <t xml:space="preserve">Aisne </t>
  </si>
  <si>
    <t xml:space="preserve">Allier </t>
  </si>
  <si>
    <t xml:space="preserve">Alpes-de-Haute-Provence </t>
  </si>
  <si>
    <t xml:space="preserve">Hautes-Alpes </t>
  </si>
  <si>
    <t xml:space="preserve">Alpes-Maritimes </t>
  </si>
  <si>
    <t xml:space="preserve">Ardèche </t>
  </si>
  <si>
    <t xml:space="preserve">Ardennes </t>
  </si>
  <si>
    <t xml:space="preserve">Ariège </t>
  </si>
  <si>
    <t xml:space="preserve">Aube </t>
  </si>
  <si>
    <t xml:space="preserve">Aude </t>
  </si>
  <si>
    <t xml:space="preserve">Aveyron </t>
  </si>
  <si>
    <t xml:space="preserve">Bouches-du-Rhône </t>
  </si>
  <si>
    <t xml:space="preserve">Calvados </t>
  </si>
  <si>
    <t xml:space="preserve">Cantal </t>
  </si>
  <si>
    <t xml:space="preserve">Charente </t>
  </si>
  <si>
    <t xml:space="preserve">Charente-Maritime </t>
  </si>
  <si>
    <t xml:space="preserve">Cher </t>
  </si>
  <si>
    <t xml:space="preserve">Corrèze </t>
  </si>
  <si>
    <t>Corse-du-Sud</t>
  </si>
  <si>
    <t>Haute-Corse</t>
  </si>
  <si>
    <t>Côte-d’Or</t>
  </si>
  <si>
    <t>Côtes-du-Nord</t>
  </si>
  <si>
    <t xml:space="preserve">Creuse </t>
  </si>
  <si>
    <t xml:space="preserve">Dordogne </t>
  </si>
  <si>
    <t xml:space="preserve">Doubs </t>
  </si>
  <si>
    <t xml:space="preserve">Drôme </t>
  </si>
  <si>
    <t xml:space="preserve">Eure </t>
  </si>
  <si>
    <t xml:space="preserve">Eure-et-Loir </t>
  </si>
  <si>
    <t xml:space="preserve">Finistère </t>
  </si>
  <si>
    <t xml:space="preserve">Gard </t>
  </si>
  <si>
    <t xml:space="preserve">Haute-Garonne </t>
  </si>
  <si>
    <t xml:space="preserve">Gers </t>
  </si>
  <si>
    <t xml:space="preserve">Gironde </t>
  </si>
  <si>
    <t xml:space="preserve">Hérault </t>
  </si>
  <si>
    <t xml:space="preserve">Ille-et-Vilaine </t>
  </si>
  <si>
    <t xml:space="preserve">Indre </t>
  </si>
  <si>
    <t xml:space="preserve">Indre-et-Loire </t>
  </si>
  <si>
    <t xml:space="preserve">Isère </t>
  </si>
  <si>
    <t xml:space="preserve">Jura </t>
  </si>
  <si>
    <t xml:space="preserve">Landes </t>
  </si>
  <si>
    <t xml:space="preserve">Loir-et-Cher </t>
  </si>
  <si>
    <t xml:space="preserve">Loire </t>
  </si>
  <si>
    <t xml:space="preserve">Haute-Loire </t>
  </si>
  <si>
    <t xml:space="preserve">Loire-Atlantique </t>
  </si>
  <si>
    <t xml:space="preserve">Loiret </t>
  </si>
  <si>
    <t xml:space="preserve">Lot </t>
  </si>
  <si>
    <t xml:space="preserve">Lot-et-Garonne </t>
  </si>
  <si>
    <t xml:space="preserve">Lozère </t>
  </si>
  <si>
    <t xml:space="preserve">Maine-et-Loire </t>
  </si>
  <si>
    <t xml:space="preserve">Manche </t>
  </si>
  <si>
    <t xml:space="preserve">Marne </t>
  </si>
  <si>
    <t xml:space="preserve">Haute-Marne </t>
  </si>
  <si>
    <t xml:space="preserve">Mayenne </t>
  </si>
  <si>
    <t xml:space="preserve">Meurthe-et-Moselle </t>
  </si>
  <si>
    <t xml:space="preserve">Meuse </t>
  </si>
  <si>
    <t xml:space="preserve">Morbihan </t>
  </si>
  <si>
    <t xml:space="preserve">Moselle </t>
  </si>
  <si>
    <t xml:space="preserve">Nièvre </t>
  </si>
  <si>
    <t xml:space="preserve">Nord </t>
  </si>
  <si>
    <t xml:space="preserve">Oise </t>
  </si>
  <si>
    <t xml:space="preserve">Orne </t>
  </si>
  <si>
    <t xml:space="preserve">Pas-de-Calais </t>
  </si>
  <si>
    <t xml:space="preserve">Puy-de-Dôme </t>
  </si>
  <si>
    <t xml:space="preserve">Pyrénées-Atlantiques </t>
  </si>
  <si>
    <t xml:space="preserve">Hautes-Pyrénées </t>
  </si>
  <si>
    <t xml:space="preserve">Pyrénées-Orientales </t>
  </si>
  <si>
    <t xml:space="preserve">Bas-Rhin </t>
  </si>
  <si>
    <t xml:space="preserve">Haut-Rhin </t>
  </si>
  <si>
    <t xml:space="preserve">Rhône </t>
  </si>
  <si>
    <t xml:space="preserve">Haute-Saône </t>
  </si>
  <si>
    <t xml:space="preserve">Saône-et-Loire </t>
  </si>
  <si>
    <t xml:space="preserve">Sarthe </t>
  </si>
  <si>
    <t xml:space="preserve">Savoie </t>
  </si>
  <si>
    <t xml:space="preserve">Haute-Savoie </t>
  </si>
  <si>
    <t xml:space="preserve">Paris </t>
  </si>
  <si>
    <t xml:space="preserve">Seine-Maritime </t>
  </si>
  <si>
    <t xml:space="preserve">Seine-et-Marne </t>
  </si>
  <si>
    <t xml:space="preserve">Yvelines </t>
  </si>
  <si>
    <t xml:space="preserve">Deux-Sèvres </t>
  </si>
  <si>
    <t xml:space="preserve">Somme </t>
  </si>
  <si>
    <t xml:space="preserve">Tarn </t>
  </si>
  <si>
    <t xml:space="preserve">Tarn-et-Garonne </t>
  </si>
  <si>
    <t xml:space="preserve">Var </t>
  </si>
  <si>
    <t xml:space="preserve">Vaucluse </t>
  </si>
  <si>
    <t xml:space="preserve">Vendée </t>
  </si>
  <si>
    <t xml:space="preserve">Vienne </t>
  </si>
  <si>
    <t xml:space="preserve">Haute-Vienne </t>
  </si>
  <si>
    <t xml:space="preserve">Vosges </t>
  </si>
  <si>
    <t xml:space="preserve">Yonne </t>
  </si>
  <si>
    <t>Territoire-de-Belfort</t>
  </si>
  <si>
    <t xml:space="preserve">Essonne </t>
  </si>
  <si>
    <t xml:space="preserve">Hauts-de-Seine </t>
  </si>
  <si>
    <t>Seine-St-Denis</t>
  </si>
  <si>
    <t xml:space="preserve">Val-de-Marne </t>
  </si>
  <si>
    <t>Val-d’Oise</t>
  </si>
  <si>
    <t>ENSEMBLE</t>
  </si>
  <si>
    <r>
      <t xml:space="preserve">CAMR </t>
    </r>
    <r>
      <rPr>
        <vertAlign val="superscript"/>
        <sz val="8"/>
        <rFont val="Arial"/>
        <family val="2"/>
      </rPr>
      <t>(1)</t>
    </r>
  </si>
  <si>
    <r>
      <t>Total champ enquête DREES</t>
    </r>
    <r>
      <rPr>
        <sz val="8"/>
        <rFont val="Arial"/>
        <family val="2"/>
      </rPr>
      <t xml:space="preserve"> (3)</t>
    </r>
  </si>
  <si>
    <r>
      <t>Tableau 1 - Évolution depuis 1998 des effectifs de bénéficiaires de l'ASV</t>
    </r>
    <r>
      <rPr>
        <b/>
        <sz val="8"/>
        <color indexed="10"/>
        <rFont val="Arial"/>
        <family val="2"/>
      </rPr>
      <t xml:space="preserve"> </t>
    </r>
    <r>
      <rPr>
        <b/>
        <sz val="8"/>
        <rFont val="Arial"/>
        <family val="2"/>
      </rPr>
      <t>et l'ASPA par régime</t>
    </r>
  </si>
  <si>
    <t>Tableau 1 : Montants des versements effectués au titre de l'épargne retraite</t>
  </si>
  <si>
    <t>Montant total des cotisations 
(en millions d'euros)</t>
  </si>
  <si>
    <t>Part du montant total des cotisations</t>
  </si>
  <si>
    <t xml:space="preserve">Évolution des montants des cotisations annuelles </t>
  </si>
  <si>
    <t>2006/2007</t>
  </si>
  <si>
    <t>2007/2008</t>
  </si>
  <si>
    <t xml:space="preserve">Produits destinés aux fonctionnaires ou aux élus locaux 
(PREFON, COREM, CRH, FONPEL,CAREL)  </t>
  </si>
  <si>
    <t>Autres*</t>
  </si>
  <si>
    <t>•  Professions indépendantes (à titre individuel)</t>
  </si>
  <si>
    <t>Régimes de la loi n° 94-126 Madelin</t>
  </si>
  <si>
    <t>Régimes de la loi n° 97-1051 Exploitants agricoles</t>
  </si>
  <si>
    <t>• Salariés (à titre collectif)</t>
  </si>
  <si>
    <t>PERCO**</t>
  </si>
  <si>
    <t>Contrats de type art. 83 du CGI***</t>
  </si>
  <si>
    <t>Contrats de type art. 82 du CGI***</t>
  </si>
  <si>
    <t>Contrats de type art. 39 du CGI***</t>
  </si>
  <si>
    <t>Ensemble des dispositifs d'épargne retraite</t>
  </si>
  <si>
    <t>Tableau 2 : Montants des encours effectués au titre de l'épargne retraite</t>
  </si>
  <si>
    <t>Montant total des encours
(contrats en cours de constitution 
et en cours de liquidation)
en millions d'euros</t>
  </si>
  <si>
    <t xml:space="preserve">Évolution des montants 
des encours annuels </t>
  </si>
  <si>
    <t>ns****</t>
  </si>
  <si>
    <t>Dispositifs d’épargne retraite souscrits dans un cadre professionnel</t>
  </si>
  <si>
    <t>• Professions indépendantes (à titre individuel)</t>
  </si>
  <si>
    <t>PERE***</t>
  </si>
  <si>
    <t>Contrats de type art. 83 du CGI (dont branche 26)***</t>
  </si>
  <si>
    <t>Tableau 3 : Le financement de la retraite en France</t>
  </si>
  <si>
    <t>Versements annuels en milliards d'euros</t>
  </si>
  <si>
    <t>Cotisations* au titre de la retraite</t>
  </si>
  <si>
    <t>Prestations de retraite versées**</t>
  </si>
  <si>
    <t xml:space="preserve">Régimes de retraite obligatoires par répartition           </t>
  </si>
  <si>
    <t>•  Régimes de base</t>
  </si>
  <si>
    <t>• Régimes complémentaires</t>
  </si>
  <si>
    <t>Régimes de retraite supplémentaire 
et d'épargne retraite (Sociétés d'assurances, Mutuelles, Institutions de prévoyance, organisme gestionnaire de PERCO)***</t>
  </si>
  <si>
    <t>Rapport retraite facultative/retraite obligatoire</t>
  </si>
  <si>
    <t>Tableau 1 : Adhérents aux dispositifs de retraite supplémentaire facultative</t>
  </si>
  <si>
    <t xml:space="preserve">Nombre de personnes couvertes  
(en milliers) </t>
  </si>
  <si>
    <t>Évolutions</t>
  </si>
  <si>
    <t>Dispositifs gérés en 2008 
par les…</t>
  </si>
  <si>
    <t>2006-2007</t>
  </si>
  <si>
    <t>2007-2008</t>
  </si>
  <si>
    <t>sociétés d'assurances</t>
  </si>
  <si>
    <t>institutions de prévoyance****</t>
  </si>
  <si>
    <t>mutuelles</t>
  </si>
  <si>
    <t>organismes gestionnaires d'épargne salariale</t>
  </si>
  <si>
    <t xml:space="preserve">Produits destinés aux fonctionnaires ou aux élus locaux ( PREFON, COREM, CRH, FONPEL, CAREL)  </t>
  </si>
  <si>
    <t xml:space="preserve">        740</t>
  </si>
  <si>
    <t xml:space="preserve">          38</t>
  </si>
  <si>
    <t>entre 200 
et 250</t>
  </si>
  <si>
    <t>Contrats de type art.83 du CGI***</t>
  </si>
  <si>
    <t>entre 
2 300 
et 2 500</t>
  </si>
  <si>
    <t>entre 
2 700 
et 2 800</t>
  </si>
  <si>
    <t>entre 
3 000 
et 3 200</t>
  </si>
  <si>
    <t>entre 
3 400 
et 3 600</t>
  </si>
  <si>
    <t>Contrats de type art.39 du CGI***</t>
  </si>
  <si>
    <t>Tableau 2 : Montant de la cotisation annuelle moyenne versée par type de contrat de retraite supplémentaire</t>
  </si>
  <si>
    <t>En euros</t>
  </si>
  <si>
    <t>Cotisation annuelle moyenne par adhérent en 2007</t>
  </si>
  <si>
    <t>Cotisation annuelle moyenne par adhérent en 2008</t>
  </si>
  <si>
    <t>Évolution de la cotisation moyenne par adhérent 2007-2008</t>
  </si>
  <si>
    <t>Contrats de type art. 82 du CGI****</t>
  </si>
  <si>
    <t>Contrats de type art. 39 du CGI****</t>
  </si>
  <si>
    <t>Graphique 1 : Les versements effectués sur un produit de retraite supplémentaire en 2008, par tranche  (hors art. 82, 83 et 39)</t>
  </si>
  <si>
    <t>moins de 500 €</t>
  </si>
  <si>
    <t>de 500 à 1 499 €</t>
  </si>
  <si>
    <t>de 1 500 à 2 499 €</t>
  </si>
  <si>
    <t>de 2 500 à 4 999 €</t>
  </si>
  <si>
    <t>plus de 5 000 €</t>
  </si>
  <si>
    <t>Contrat "Madelin"</t>
  </si>
  <si>
    <t>Contrat "Exploitants agricoles"</t>
  </si>
  <si>
    <t>Fonctionnaires</t>
  </si>
  <si>
    <t>PERCO</t>
  </si>
  <si>
    <t>Graphique 2 : Les adhérentsà un produit de retraite supplémentaire en 2008 par tranche d'âge (hors art. 82, 83 et 39)</t>
  </si>
  <si>
    <t>moins de 30 ans</t>
  </si>
  <si>
    <t>de 30 à 39 ans</t>
  </si>
  <si>
    <t>de 40 à 49 ans</t>
  </si>
  <si>
    <t>de 50 à 59 ans</t>
  </si>
  <si>
    <t>60 ans et plus</t>
  </si>
  <si>
    <t>Graphique 3 : Les nouveaux adhérents à un produit de retraite supplémentaire en 2008 par tranche d'âge (hors art. 82, 83 et 39)</t>
  </si>
  <si>
    <t>Graphique 4 : Les adhérents à un produit de retraite supplémentaire en 2008 par sexe</t>
  </si>
  <si>
    <t>Type de Contrat</t>
  </si>
  <si>
    <t>Exploitants agricoles</t>
  </si>
  <si>
    <t>Madelin</t>
  </si>
  <si>
    <t>Article 83</t>
  </si>
  <si>
    <t>Article 82</t>
  </si>
  <si>
    <t>autres</t>
  </si>
  <si>
    <t>Tableau 1 : Bénéficiaires d'une rente et montants des prestations annuelles versées au titre de la retraite supplémentaire facultative en 2008</t>
  </si>
  <si>
    <t>Nombre de bénéficiaires d'une rente viagère (en milliers)</t>
  </si>
  <si>
    <t>Part du montant total des rentes versées (en %)</t>
  </si>
  <si>
    <t>Montant individuel moyen de la rente*** annuelle (en euros)</t>
  </si>
  <si>
    <t xml:space="preserve">Produits destinés aux fonctionnaires ou aux élus locaux (PREFON, COREM, CRH, FONPEL, CAREL)  </t>
  </si>
  <si>
    <t>Autres**</t>
  </si>
  <si>
    <t>• Professions indépendantes  (à titre individuel)</t>
  </si>
  <si>
    <t>Contrats de type art. 82 du CGI</t>
  </si>
  <si>
    <t>Contrats de type art. 83 du CGI</t>
  </si>
  <si>
    <t>Contrats de type art. 39 du CGI</t>
  </si>
  <si>
    <t>Tableau 2 : Prestations* reçues en 2008, par tranche annuelle de pension au titre de la retraite supplémentaire</t>
  </si>
  <si>
    <t>Moins de 500 €</t>
  </si>
  <si>
    <t>De 500 à 999 €</t>
  </si>
  <si>
    <t>De 1 000 à 1 999 €</t>
  </si>
  <si>
    <t>Plus de 2 000 €</t>
  </si>
  <si>
    <t>Graphique 1 : Nature de la rente au titre de la retraite supplémentaire en fonction du bénéficiaire</t>
  </si>
  <si>
    <t>Type de contrat</t>
  </si>
  <si>
    <t>souscripteur initial</t>
  </si>
  <si>
    <t>réversion, conjoint</t>
  </si>
  <si>
    <t>PERP, Fonctionnaires et élus locaux, RMC</t>
  </si>
  <si>
    <t>Agriculteurs</t>
  </si>
  <si>
    <t>Article 83 CGI</t>
  </si>
  <si>
    <t>Article 82 CGI</t>
  </si>
  <si>
    <t>Contrats prestations définies (art 39)</t>
  </si>
  <si>
    <t>Graphique 2 : Bénéficiaires de rentes au titre de la retraite supplémentaire en  2008 par tranche d'âge</t>
  </si>
  <si>
    <t>Moins de 60 ans</t>
  </si>
  <si>
    <t>60-64 ans</t>
  </si>
  <si>
    <t>65-69 ans</t>
  </si>
  <si>
    <t>70-80 ans</t>
  </si>
  <si>
    <t>Plus de 80 ans</t>
  </si>
  <si>
    <t>Fonctionnaires, élus locaux</t>
  </si>
  <si>
    <t>RMC</t>
  </si>
  <si>
    <t>Contrats cotisations définies (art 83)</t>
  </si>
  <si>
    <t>Graphique 3 : Bénéficiaires de rentes au titre de la retraite supplémentaire en 2008 par sexe</t>
  </si>
  <si>
    <t>Fonctionnaires et élus locaux</t>
  </si>
  <si>
    <r>
      <t>Dispositifs d’épargne  retraite</t>
    </r>
    <r>
      <rPr>
        <sz val="8"/>
        <rFont val="Arial"/>
        <family val="2"/>
      </rPr>
      <t xml:space="preserve"> </t>
    </r>
    <r>
      <rPr>
        <b/>
        <sz val="8"/>
        <rFont val="Arial"/>
        <family val="2"/>
      </rPr>
      <t>souscrits dans un cadre personnel ou assimilé</t>
    </r>
    <r>
      <rPr>
        <sz val="8"/>
        <rFont val="Arial"/>
        <family val="2"/>
      </rPr>
      <t> </t>
    </r>
  </si>
  <si>
    <r>
      <t>Dispositifs d’épargne retraite</t>
    </r>
    <r>
      <rPr>
        <sz val="8"/>
        <rFont val="Arial"/>
        <family val="2"/>
      </rPr>
      <t xml:space="preserve"> </t>
    </r>
    <r>
      <rPr>
        <b/>
        <sz val="8"/>
        <rFont val="Arial"/>
        <family val="2"/>
      </rPr>
      <t>souscrits dans un cadre professionnel</t>
    </r>
  </si>
  <si>
    <r>
      <t>Dispositifs d’épargne retraite</t>
    </r>
    <r>
      <rPr>
        <sz val="8"/>
        <rFont val="Arial"/>
        <family val="2"/>
      </rPr>
      <t xml:space="preserve"> 
</t>
    </r>
    <r>
      <rPr>
        <b/>
        <sz val="8"/>
        <rFont val="Arial"/>
        <family val="2"/>
      </rPr>
      <t>souscrits dans un cadre professionnel</t>
    </r>
  </si>
  <si>
    <r>
      <t>•</t>
    </r>
    <r>
      <rPr>
        <b/>
        <i/>
        <sz val="8"/>
        <rFont val="Arial"/>
        <family val="2"/>
      </rPr>
      <t xml:space="preserve"> Professions indépendantes (à titre individuel)</t>
    </r>
  </si>
  <si>
    <r>
      <t>•</t>
    </r>
    <r>
      <rPr>
        <b/>
        <i/>
        <sz val="8"/>
        <rFont val="Arial"/>
        <family val="2"/>
      </rPr>
      <t xml:space="preserve"> Salariés  (à titre collectif)</t>
    </r>
  </si>
  <si>
    <r>
      <t>•</t>
    </r>
    <r>
      <rPr>
        <b/>
        <i/>
        <sz val="8"/>
        <rFont val="Arial"/>
        <family val="2"/>
      </rPr>
      <t xml:space="preserve"> Salariés (à titre collectif)</t>
    </r>
  </si>
  <si>
    <t>Graphique 1 : Age souhaité, dans l'idéal, de départ en retraite pour les non-retraités</t>
  </si>
  <si>
    <t>Avant 50 ans</t>
  </si>
  <si>
    <t>Entre 50 et 54 ans</t>
  </si>
  <si>
    <t>Entre 55 et 59 ans</t>
  </si>
  <si>
    <t>À 60 ans</t>
  </si>
  <si>
    <t>Entre 61 et 64 ans</t>
  </si>
  <si>
    <t>À 65 ans</t>
  </si>
  <si>
    <t>À 66 ans ou plus</t>
  </si>
  <si>
    <t>Graphique 2 : Age auquel les non-retraités pensent qu'ils pourront prendre leur retraite</t>
  </si>
  <si>
    <t>Graphique 3 : Anticipation des non-retraités quant à leur niveau de vie futur au moment de la retraite, relativement à l'ensemble de la population</t>
  </si>
  <si>
    <t>Bien meilleur</t>
  </si>
  <si>
    <t>Plutôt meilleur</t>
  </si>
  <si>
    <t>A peu près identique</t>
  </si>
  <si>
    <t>Plutôt moins bon</t>
  </si>
  <si>
    <t>Bien moins bon</t>
  </si>
  <si>
    <t>Graphique 4 : Type de réforme souhaitée pour préserver le système de retraite par répartition tel qu'il existe</t>
  </si>
  <si>
    <t>Allongement de la durée de cotisation</t>
  </si>
  <si>
    <t>Recul de l'âge de la retraite</t>
  </si>
  <si>
    <t>Augmentation des cotisations</t>
  </si>
  <si>
    <t>Diminution des pensions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</si>
</sst>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75" formatCode="_-* #,##0.0\ _€_-;\-* #,##0.0\ _€_-;_-* &quot;-&quot;??\ _€_-;_-@_-"/>
    <numFmt numFmtId="176" formatCode="_-* #,##0\ _€_-;\-* #,##0\ _€_-;_-* &quot;-&quot;??\ _€_-;_-@_-"/>
    <numFmt numFmtId="177" formatCode="0&quot; &quot;%"/>
    <numFmt numFmtId="179" formatCode="0.000000"/>
    <numFmt numFmtId="182" formatCode="#,##0.0"/>
    <numFmt numFmtId="201" formatCode="0.0&quot; &quot;"/>
    <numFmt numFmtId="202" formatCode="#,##0\ &quot;€&quot;"/>
    <numFmt numFmtId="205" formatCode="0.0&quot; &quot;%"/>
    <numFmt numFmtId="207" formatCode="0&quot; &quot;%&quot; &quot;"/>
    <numFmt numFmtId="208" formatCode="0.0&quot; &quot;%&quot;  &quot;"/>
    <numFmt numFmtId="210" formatCode="#,##0&quot; &quot;"/>
    <numFmt numFmtId="211" formatCode="#,##0&quot;  &quot;"/>
    <numFmt numFmtId="214" formatCode="0.0&quot; &quot;%&quot; &quot;"/>
    <numFmt numFmtId="215" formatCode="0.0&quot;  &quot;"/>
    <numFmt numFmtId="232" formatCode="0.0&quot; &quot;%&quot;      &quot;"/>
    <numFmt numFmtId="237" formatCode="#,##0.0&quot;  &quot;"/>
    <numFmt numFmtId="245" formatCode="0&quot; &quot;\ %&quot;    &quot;"/>
  </numFmts>
  <fonts count="56">
    <font>
      <sz val="10"/>
      <name val="Arial"/>
      <family val="0"/>
    </font>
    <font>
      <u val="single"/>
      <sz val="10"/>
      <color indexed="12"/>
      <name val="Arial"/>
      <family val="0"/>
    </font>
    <font>
      <u val="single"/>
      <sz val="10"/>
      <color indexed="36"/>
      <name val="Arial"/>
      <family val="0"/>
    </font>
    <font>
      <sz val="8"/>
      <name val="Arial"/>
      <family val="0"/>
    </font>
    <font>
      <sz val="10"/>
      <name val="MS Sans Serif"/>
      <family val="0"/>
    </font>
    <font>
      <b/>
      <sz val="8"/>
      <name val="Arial"/>
      <family val="0"/>
    </font>
    <font>
      <sz val="8"/>
      <color indexed="22"/>
      <name val="Arial"/>
      <family val="0"/>
    </font>
    <font>
      <sz val="8"/>
      <color indexed="55"/>
      <name val="Arial"/>
      <family val="0"/>
    </font>
    <font>
      <sz val="8"/>
      <name val="MS Sans Serif"/>
      <family val="0"/>
    </font>
    <font>
      <sz val="8"/>
      <color indexed="55"/>
      <name val="MS Sans Serif"/>
      <family val="0"/>
    </font>
    <font>
      <b/>
      <sz val="8"/>
      <name val="MS Sans Serif"/>
      <family val="2"/>
    </font>
    <font>
      <i/>
      <sz val="8"/>
      <name val="Arial"/>
      <family val="2"/>
    </font>
    <font>
      <i/>
      <vertAlign val="superscript"/>
      <sz val="8"/>
      <name val="Arial"/>
      <family val="2"/>
    </font>
    <font>
      <vertAlign val="superscript"/>
      <sz val="8"/>
      <name val="Arial"/>
      <family val="2"/>
    </font>
    <font>
      <b/>
      <sz val="8"/>
      <color indexed="55"/>
      <name val="Arial"/>
      <family val="2"/>
    </font>
    <font>
      <i/>
      <sz val="8"/>
      <color indexed="55"/>
      <name val="Arial"/>
      <family val="2"/>
    </font>
    <font>
      <sz val="7"/>
      <name val="Arial"/>
      <family val="2"/>
    </font>
    <font>
      <b/>
      <sz val="7"/>
      <name val="Arial"/>
      <family val="2"/>
    </font>
    <font>
      <b/>
      <vertAlign val="superscript"/>
      <sz val="8"/>
      <name val="Arial"/>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0"/>
    </font>
    <font>
      <sz val="11"/>
      <color indexed="62"/>
      <name val="Calibri"/>
      <family val="2"/>
    </font>
    <font>
      <sz val="11"/>
      <color indexed="20"/>
      <name val="Calibri"/>
      <family val="2"/>
    </font>
    <font>
      <u val="single"/>
      <sz val="10"/>
      <color indexed="12"/>
      <name val="Times New Roman"/>
      <family val="0"/>
    </font>
    <font>
      <u val="single"/>
      <sz val="10"/>
      <color indexed="36"/>
      <name val="Times New Roman"/>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0"/>
    </font>
    <font>
      <b/>
      <sz val="8"/>
      <color indexed="8"/>
      <name val="Arial"/>
      <family val="2"/>
    </font>
    <font>
      <sz val="8"/>
      <color indexed="8"/>
      <name val="Arial"/>
      <family val="2"/>
    </font>
    <font>
      <i/>
      <sz val="8"/>
      <color indexed="8"/>
      <name val="Arial"/>
      <family val="2"/>
    </font>
    <font>
      <b/>
      <sz val="8"/>
      <color indexed="10"/>
      <name val="Arial"/>
      <family val="2"/>
    </font>
    <font>
      <u val="single"/>
      <sz val="8"/>
      <name val="Arial"/>
      <family val="2"/>
    </font>
    <font>
      <sz val="11.25"/>
      <color indexed="8"/>
      <name val="Arial"/>
      <family val="0"/>
    </font>
    <font>
      <sz val="10.55"/>
      <color indexed="8"/>
      <name val="Arial"/>
      <family val="0"/>
    </font>
    <font>
      <sz val="9.5"/>
      <color indexed="8"/>
      <name val="Arial"/>
      <family val="0"/>
    </font>
    <font>
      <u val="single"/>
      <sz val="10"/>
      <color indexed="30"/>
      <name val="Arial"/>
      <family val="0"/>
    </font>
    <font>
      <b/>
      <sz val="8"/>
      <color indexed="12"/>
      <name val="Arial"/>
      <family val="2"/>
    </font>
    <font>
      <sz val="8"/>
      <color indexed="12"/>
      <name val="Arial"/>
      <family val="2"/>
    </font>
    <font>
      <sz val="8"/>
      <color indexed="10"/>
      <name val="Arial"/>
      <family val="2"/>
    </font>
    <font>
      <b/>
      <i/>
      <sz val="8"/>
      <name val="Arial"/>
      <family val="2"/>
    </font>
    <font>
      <sz val="9"/>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thin"/>
      <top style="hair"/>
      <bottom style="hair"/>
    </border>
    <border>
      <left style="thin"/>
      <right style="hair"/>
      <top style="hair"/>
      <bottom style="hair"/>
    </border>
    <border>
      <left style="thin"/>
      <right>
        <color indexed="63"/>
      </right>
      <top style="thin"/>
      <bottom>
        <color indexed="63"/>
      </bottom>
    </border>
    <border>
      <left style="thin">
        <color indexed="8"/>
      </left>
      <right>
        <color indexed="63"/>
      </right>
      <top style="thin"/>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Font="0" applyAlignment="0" applyProtection="0"/>
    <xf numFmtId="0" fontId="26" fillId="7" borderId="1" applyNumberFormat="0" applyAlignment="0" applyProtection="0"/>
    <xf numFmtId="44" fontId="0" fillId="0" borderId="0" applyFont="0" applyFill="0" applyBorder="0" applyAlignment="0" applyProtection="0"/>
    <xf numFmtId="0" fontId="27"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4" fillId="0" borderId="0">
      <alignment/>
      <protection/>
    </xf>
    <xf numFmtId="9" fontId="0" fillId="0" borderId="0" applyFont="0" applyFill="0" applyBorder="0" applyAlignment="0" applyProtection="0"/>
    <xf numFmtId="0" fontId="31" fillId="4" borderId="0" applyNumberFormat="0" applyBorder="0" applyAlignment="0" applyProtection="0"/>
    <xf numFmtId="0" fontId="32" fillId="20"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lignment horizontal="center" vertical="center" wrapText="1"/>
      <protection/>
    </xf>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cellStyleXfs>
  <cellXfs count="1174">
    <xf numFmtId="0" fontId="0" fillId="0" borderId="0" xfId="0"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0" fontId="3" fillId="0" borderId="0" xfId="0" applyFont="1" applyFill="1" applyBorder="1" applyAlignment="1">
      <alignment/>
    </xf>
    <xf numFmtId="3" fontId="3" fillId="0" borderId="11"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3" fontId="3" fillId="0" borderId="0" xfId="0" applyNumberFormat="1" applyFont="1" applyFill="1" applyBorder="1" applyAlignment="1">
      <alignment/>
    </xf>
    <xf numFmtId="1" fontId="3" fillId="0" borderId="0" xfId="0" applyNumberFormat="1" applyFont="1" applyFill="1" applyBorder="1" applyAlignment="1">
      <alignment/>
    </xf>
    <xf numFmtId="3" fontId="3" fillId="0" borderId="13"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3" fillId="0" borderId="0" xfId="0" applyFont="1" applyFill="1" applyAlignment="1">
      <alignment horizontal="left"/>
    </xf>
    <xf numFmtId="0" fontId="5" fillId="0" borderId="0" xfId="0" applyFont="1" applyFill="1" applyAlignment="1">
      <alignment vertical="top"/>
    </xf>
    <xf numFmtId="0" fontId="3" fillId="0" borderId="0" xfId="0" applyFont="1" applyFill="1" applyAlignment="1">
      <alignment vertical="top"/>
    </xf>
    <xf numFmtId="0" fontId="3" fillId="0" borderId="0" xfId="0" applyFont="1" applyFill="1" applyAlignment="1">
      <alignment horizontal="right" vertical="top"/>
    </xf>
    <xf numFmtId="0" fontId="5" fillId="0" borderId="10" xfId="59" applyNumberFormat="1" applyFont="1" applyFill="1" applyBorder="1" applyAlignment="1">
      <alignment vertical="top"/>
      <protection/>
    </xf>
    <xf numFmtId="3" fontId="5" fillId="0" borderId="14" xfId="0" applyNumberFormat="1" applyFont="1" applyFill="1" applyBorder="1" applyAlignment="1">
      <alignment horizontal="right" vertical="top" wrapText="1"/>
    </xf>
    <xf numFmtId="49" fontId="5" fillId="0" borderId="15" xfId="0" applyNumberFormat="1" applyFont="1" applyFill="1" applyBorder="1" applyAlignment="1">
      <alignment horizontal="left" vertical="top" wrapText="1"/>
    </xf>
    <xf numFmtId="0" fontId="5" fillId="0" borderId="14" xfId="0" applyFont="1" applyFill="1" applyBorder="1" applyAlignment="1">
      <alignment horizontal="right" vertical="top"/>
    </xf>
    <xf numFmtId="49" fontId="5" fillId="0" borderId="15" xfId="0" applyNumberFormat="1" applyFont="1" applyFill="1" applyBorder="1" applyAlignment="1">
      <alignment horizontal="left" vertical="top"/>
    </xf>
    <xf numFmtId="0" fontId="5" fillId="0" borderId="10" xfId="0" applyFont="1" applyFill="1" applyBorder="1" applyAlignment="1">
      <alignment horizontal="center" vertical="top"/>
    </xf>
    <xf numFmtId="0" fontId="5" fillId="0" borderId="10" xfId="0" applyFont="1" applyFill="1" applyBorder="1" applyAlignment="1">
      <alignment horizontal="right" vertical="top" indent="3"/>
    </xf>
    <xf numFmtId="0" fontId="3" fillId="0" borderId="11" xfId="59" applyNumberFormat="1" applyFont="1" applyFill="1" applyBorder="1" applyAlignment="1">
      <alignment vertical="top"/>
      <protection/>
    </xf>
    <xf numFmtId="3" fontId="3" fillId="0" borderId="16" xfId="59" applyNumberFormat="1" applyFont="1" applyFill="1" applyBorder="1" applyAlignment="1">
      <alignment horizontal="right" vertical="top"/>
      <protection/>
    </xf>
    <xf numFmtId="49" fontId="3" fillId="0" borderId="17" xfId="59" applyNumberFormat="1" applyFont="1" applyFill="1" applyBorder="1" applyAlignment="1">
      <alignment horizontal="left" vertical="top"/>
      <protection/>
    </xf>
    <xf numFmtId="3" fontId="3" fillId="0" borderId="11" xfId="0" applyNumberFormat="1" applyFont="1" applyFill="1" applyBorder="1" applyAlignment="1">
      <alignment horizontal="right" vertical="top" indent="2"/>
    </xf>
    <xf numFmtId="3" fontId="3" fillId="0" borderId="11" xfId="0" applyNumberFormat="1" applyFont="1" applyFill="1" applyBorder="1" applyAlignment="1">
      <alignment horizontal="right" vertical="top" indent="3"/>
    </xf>
    <xf numFmtId="0" fontId="3" fillId="0" borderId="12" xfId="59" applyNumberFormat="1" applyFont="1" applyFill="1" applyBorder="1" applyAlignment="1">
      <alignment vertical="top"/>
      <protection/>
    </xf>
    <xf numFmtId="3" fontId="3" fillId="0" borderId="18" xfId="59" applyNumberFormat="1" applyFont="1" applyFill="1" applyBorder="1" applyAlignment="1">
      <alignment horizontal="right" vertical="top"/>
      <protection/>
    </xf>
    <xf numFmtId="49" fontId="3" fillId="0" borderId="19" xfId="59" applyNumberFormat="1" applyFont="1" applyFill="1" applyBorder="1" applyAlignment="1">
      <alignment horizontal="left" vertical="top"/>
      <protection/>
    </xf>
    <xf numFmtId="3" fontId="3" fillId="0" borderId="12" xfId="0" applyNumberFormat="1" applyFont="1" applyFill="1" applyBorder="1" applyAlignment="1">
      <alignment horizontal="right" vertical="top" indent="2"/>
    </xf>
    <xf numFmtId="3" fontId="3" fillId="0" borderId="12" xfId="0" applyNumberFormat="1" applyFont="1" applyFill="1" applyBorder="1" applyAlignment="1">
      <alignment horizontal="right" vertical="top" indent="3"/>
    </xf>
    <xf numFmtId="0" fontId="11" fillId="0" borderId="12" xfId="59" applyNumberFormat="1" applyFont="1" applyFill="1" applyBorder="1" applyAlignment="1">
      <alignment vertical="top"/>
      <protection/>
    </xf>
    <xf numFmtId="3" fontId="11" fillId="0" borderId="18" xfId="59" applyNumberFormat="1" applyFont="1" applyFill="1" applyBorder="1" applyAlignment="1">
      <alignment horizontal="right" vertical="top"/>
      <protection/>
    </xf>
    <xf numFmtId="49" fontId="11" fillId="0" borderId="19" xfId="59" applyNumberFormat="1" applyFont="1" applyFill="1" applyBorder="1" applyAlignment="1">
      <alignment horizontal="left" vertical="top"/>
      <protection/>
    </xf>
    <xf numFmtId="3" fontId="11" fillId="0" borderId="12" xfId="0" applyNumberFormat="1" applyFont="1" applyFill="1" applyBorder="1" applyAlignment="1">
      <alignment horizontal="right" vertical="top" indent="2"/>
    </xf>
    <xf numFmtId="3" fontId="11" fillId="0" borderId="12" xfId="0" applyNumberFormat="1" applyFont="1" applyFill="1" applyBorder="1" applyAlignment="1">
      <alignment horizontal="right" vertical="top" indent="3"/>
    </xf>
    <xf numFmtId="0" fontId="11" fillId="0" borderId="0" xfId="0" applyFont="1" applyFill="1" applyAlignment="1">
      <alignment vertical="top"/>
    </xf>
    <xf numFmtId="49" fontId="13" fillId="0" borderId="19"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3" fontId="3" fillId="0" borderId="20" xfId="59" applyNumberFormat="1" applyFont="1" applyFill="1" applyBorder="1" applyAlignment="1">
      <alignment horizontal="right" vertical="top"/>
      <protection/>
    </xf>
    <xf numFmtId="49" fontId="3" fillId="0" borderId="21" xfId="59" applyNumberFormat="1" applyFont="1" applyFill="1" applyBorder="1" applyAlignment="1">
      <alignment horizontal="left" vertical="top"/>
      <protection/>
    </xf>
    <xf numFmtId="49" fontId="3" fillId="0" borderId="21" xfId="59" applyNumberFormat="1" applyFont="1" applyFill="1" applyBorder="1" applyAlignment="1">
      <alignment horizontal="center" vertical="top"/>
      <protection/>
    </xf>
    <xf numFmtId="3" fontId="3" fillId="0" borderId="13" xfId="0" applyNumberFormat="1" applyFont="1" applyFill="1" applyBorder="1" applyAlignment="1">
      <alignment horizontal="right" vertical="top" indent="2"/>
    </xf>
    <xf numFmtId="3" fontId="3" fillId="0" borderId="13" xfId="0" applyNumberFormat="1" applyFont="1" applyFill="1" applyBorder="1" applyAlignment="1">
      <alignment horizontal="right" vertical="top" indent="3"/>
    </xf>
    <xf numFmtId="0" fontId="3" fillId="0" borderId="0" xfId="59" applyNumberFormat="1" applyFont="1" applyFill="1" applyBorder="1" applyAlignment="1">
      <alignment vertical="top"/>
      <protection/>
    </xf>
    <xf numFmtId="3" fontId="3" fillId="0" borderId="0" xfId="59" applyNumberFormat="1" applyFont="1" applyFill="1" applyBorder="1" applyAlignment="1">
      <alignment horizontal="right" vertical="top"/>
      <protection/>
    </xf>
    <xf numFmtId="49" fontId="3" fillId="0" borderId="0" xfId="59" applyNumberFormat="1" applyFont="1" applyFill="1" applyBorder="1" applyAlignment="1">
      <alignment horizontal="left" vertical="top"/>
      <protection/>
    </xf>
    <xf numFmtId="49" fontId="3" fillId="0" borderId="0" xfId="59" applyNumberFormat="1" applyFont="1" applyFill="1" applyBorder="1" applyAlignment="1">
      <alignment horizontal="center" vertical="top"/>
      <protection/>
    </xf>
    <xf numFmtId="3" fontId="3" fillId="0" borderId="0" xfId="0" applyNumberFormat="1" applyFont="1" applyFill="1" applyBorder="1" applyAlignment="1">
      <alignment horizontal="right" vertical="top" indent="2"/>
    </xf>
    <xf numFmtId="3" fontId="3" fillId="0" borderId="0" xfId="0" applyNumberFormat="1" applyFont="1" applyFill="1" applyBorder="1" applyAlignment="1">
      <alignment horizontal="right" vertical="top" indent="3"/>
    </xf>
    <xf numFmtId="0" fontId="3" fillId="0" borderId="0" xfId="0" applyFont="1" applyFill="1" applyBorder="1" applyAlignment="1">
      <alignment vertical="top"/>
    </xf>
    <xf numFmtId="0" fontId="5" fillId="0" borderId="13"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0" xfId="0" applyFont="1" applyAlignment="1">
      <alignment/>
    </xf>
    <xf numFmtId="0" fontId="6" fillId="0" borderId="0" xfId="0" applyFont="1" applyAlignment="1">
      <alignment/>
    </xf>
    <xf numFmtId="0" fontId="5" fillId="0" borderId="10" xfId="0" applyFont="1" applyBorder="1" applyAlignment="1">
      <alignment wrapText="1"/>
    </xf>
    <xf numFmtId="176" fontId="3" fillId="0" borderId="0" xfId="48" applyNumberFormat="1" applyFont="1" applyAlignment="1">
      <alignment/>
    </xf>
    <xf numFmtId="0" fontId="3" fillId="0" borderId="10" xfId="0" applyFont="1" applyBorder="1" applyAlignment="1">
      <alignment horizontal="left" wrapText="1"/>
    </xf>
    <xf numFmtId="3" fontId="3" fillId="0" borderId="10" xfId="48" applyNumberFormat="1" applyFont="1" applyBorder="1" applyAlignment="1">
      <alignment horizontal="center" wrapText="1"/>
    </xf>
    <xf numFmtId="3" fontId="3" fillId="0" borderId="10" xfId="0" applyNumberFormat="1" applyFont="1" applyBorder="1" applyAlignment="1">
      <alignment horizontal="center" wrapText="1"/>
    </xf>
    <xf numFmtId="176" fontId="6" fillId="0" borderId="0" xfId="48" applyNumberFormat="1" applyFont="1" applyAlignment="1">
      <alignment/>
    </xf>
    <xf numFmtId="9" fontId="3" fillId="0" borderId="0" xfId="62" applyFont="1" applyAlignment="1">
      <alignment/>
    </xf>
    <xf numFmtId="0" fontId="3" fillId="0" borderId="0" xfId="0" applyFont="1" applyBorder="1" applyAlignment="1">
      <alignment horizontal="left" wrapText="1"/>
    </xf>
    <xf numFmtId="3" fontId="3" fillId="0" borderId="0" xfId="0" applyNumberFormat="1" applyFont="1" applyBorder="1" applyAlignment="1">
      <alignment horizontal="center" wrapText="1"/>
    </xf>
    <xf numFmtId="0" fontId="3" fillId="0" borderId="0" xfId="0" applyFont="1" applyAlignment="1">
      <alignment wrapText="1"/>
    </xf>
    <xf numFmtId="176" fontId="5" fillId="0" borderId="10" xfId="48" applyNumberFormat="1" applyFont="1" applyBorder="1" applyAlignment="1">
      <alignment horizontal="center" wrapText="1"/>
    </xf>
    <xf numFmtId="0" fontId="5" fillId="0" borderId="10" xfId="0" applyFont="1" applyBorder="1" applyAlignment="1">
      <alignment horizontal="center" wrapText="1"/>
    </xf>
    <xf numFmtId="0" fontId="3" fillId="0" borderId="0" xfId="0" applyFont="1" applyAlignment="1">
      <alignment vertical="center"/>
    </xf>
    <xf numFmtId="0" fontId="5" fillId="0" borderId="0" xfId="0" applyFont="1" applyAlignment="1">
      <alignment vertical="center"/>
    </xf>
    <xf numFmtId="0" fontId="3"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6" fontId="7" fillId="0" borderId="0" xfId="0" applyNumberFormat="1" applyFont="1" applyAlignment="1">
      <alignment vertical="center"/>
    </xf>
    <xf numFmtId="10" fontId="7" fillId="0" borderId="0" xfId="0" applyNumberFormat="1" applyFont="1" applyAlignment="1">
      <alignment vertical="center"/>
    </xf>
    <xf numFmtId="166" fontId="7" fillId="0" borderId="0" xfId="62" applyNumberFormat="1" applyFont="1" applyAlignment="1">
      <alignment vertical="center"/>
    </xf>
    <xf numFmtId="10" fontId="7" fillId="0" borderId="0" xfId="62" applyNumberFormat="1" applyFont="1" applyAlignment="1">
      <alignment vertical="center"/>
    </xf>
    <xf numFmtId="166" fontId="7" fillId="0" borderId="0" xfId="0" applyNumberFormat="1" applyFont="1" applyAlignment="1">
      <alignment vertical="center"/>
    </xf>
    <xf numFmtId="0" fontId="3" fillId="0" borderId="0" xfId="0" applyFont="1" applyAlignment="1">
      <alignment vertical="center" wrapText="1"/>
    </xf>
    <xf numFmtId="166" fontId="3" fillId="0" borderId="0" xfId="0" applyNumberFormat="1" applyFont="1" applyAlignment="1">
      <alignment vertical="center"/>
    </xf>
    <xf numFmtId="0" fontId="5" fillId="0" borderId="0" xfId="0" applyFont="1" applyAlignment="1">
      <alignment wrapText="1"/>
    </xf>
    <xf numFmtId="0" fontId="8" fillId="0" borderId="10" xfId="55" applyFont="1" applyBorder="1" applyAlignment="1">
      <alignment horizontal="center" vertical="center"/>
      <protection/>
    </xf>
    <xf numFmtId="3" fontId="8" fillId="0" borderId="10" xfId="55" applyNumberFormat="1" applyFont="1" applyBorder="1" applyAlignment="1">
      <alignment horizontal="center" vertical="center"/>
      <protection/>
    </xf>
    <xf numFmtId="0" fontId="3" fillId="0" borderId="22" xfId="0" applyFont="1" applyBorder="1" applyAlignment="1">
      <alignment horizontal="center" vertical="center"/>
    </xf>
    <xf numFmtId="0" fontId="8" fillId="0" borderId="22" xfId="55" applyFont="1" applyBorder="1" applyAlignment="1">
      <alignment horizontal="center" vertical="center"/>
      <protection/>
    </xf>
    <xf numFmtId="3" fontId="8" fillId="0" borderId="22" xfId="55" applyNumberFormat="1" applyFont="1" applyBorder="1" applyAlignment="1">
      <alignment horizontal="center" vertical="center"/>
      <protection/>
    </xf>
    <xf numFmtId="0" fontId="3" fillId="0" borderId="0" xfId="0" applyFont="1" applyBorder="1" applyAlignment="1">
      <alignment/>
    </xf>
    <xf numFmtId="0" fontId="7" fillId="0" borderId="0" xfId="0" applyFont="1" applyBorder="1" applyAlignment="1">
      <alignment horizontal="center"/>
    </xf>
    <xf numFmtId="0" fontId="9" fillId="0" borderId="0" xfId="55" applyFont="1" applyBorder="1">
      <alignment/>
      <protection/>
    </xf>
    <xf numFmtId="3" fontId="9" fillId="0" borderId="0" xfId="55" applyNumberFormat="1" applyFont="1" applyBorder="1">
      <alignment/>
      <protection/>
    </xf>
    <xf numFmtId="0" fontId="3" fillId="0" borderId="0" xfId="0" applyFont="1" applyAlignment="1">
      <alignment/>
    </xf>
    <xf numFmtId="0" fontId="3" fillId="0" borderId="0" xfId="55" applyFont="1">
      <alignment/>
      <protection/>
    </xf>
    <xf numFmtId="0" fontId="10" fillId="0" borderId="10" xfId="55" applyFont="1" applyBorder="1" applyAlignment="1">
      <alignment horizontal="center" vertical="center"/>
      <protection/>
    </xf>
    <xf numFmtId="0" fontId="3" fillId="0" borderId="10" xfId="0" applyFont="1" applyBorder="1" applyAlignment="1">
      <alignment horizontal="center" vertical="center" wrapText="1"/>
    </xf>
    <xf numFmtId="166"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xf>
    <xf numFmtId="0" fontId="3" fillId="0" borderId="19" xfId="0" applyFont="1" applyFill="1" applyBorder="1" applyAlignment="1">
      <alignment vertical="top"/>
    </xf>
    <xf numFmtId="0" fontId="7" fillId="0" borderId="0" xfId="0" applyFont="1" applyAlignment="1">
      <alignment vertical="center"/>
    </xf>
    <xf numFmtId="0" fontId="7"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3" fillId="0" borderId="21" xfId="0" applyFont="1" applyFill="1" applyBorder="1" applyAlignment="1">
      <alignmen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2" xfId="0" applyFont="1" applyFill="1" applyBorder="1" applyAlignment="1">
      <alignment horizontal="right" vertical="top" indent="2"/>
    </xf>
    <xf numFmtId="177" fontId="3" fillId="0" borderId="12" xfId="62" applyNumberFormat="1" applyFont="1" applyFill="1" applyBorder="1" applyAlignment="1">
      <alignment horizontal="right" vertical="top" indent="1"/>
    </xf>
    <xf numFmtId="0" fontId="3" fillId="0" borderId="0" xfId="0" applyFont="1" applyFill="1" applyBorder="1" applyAlignment="1">
      <alignment horizontal="right" indent="1"/>
    </xf>
    <xf numFmtId="3" fontId="3" fillId="0" borderId="0" xfId="0" applyNumberFormat="1" applyFont="1" applyFill="1" applyBorder="1" applyAlignment="1">
      <alignment horizontal="right"/>
    </xf>
    <xf numFmtId="0" fontId="7" fillId="0" borderId="0" xfId="0" applyFont="1" applyFill="1" applyBorder="1" applyAlignment="1">
      <alignment/>
    </xf>
    <xf numFmtId="0" fontId="3" fillId="0" borderId="19" xfId="0" applyFont="1" applyFill="1" applyBorder="1" applyAlignment="1">
      <alignment vertical="top" wrapText="1"/>
    </xf>
    <xf numFmtId="3" fontId="3" fillId="0" borderId="12" xfId="0" applyNumberFormat="1" applyFont="1" applyFill="1" applyBorder="1" applyAlignment="1">
      <alignment horizontal="right" vertical="center" indent="2"/>
    </xf>
    <xf numFmtId="0" fontId="3" fillId="0" borderId="12" xfId="0" applyFont="1" applyFill="1" applyBorder="1" applyAlignment="1">
      <alignment horizontal="right" vertical="center" indent="2"/>
    </xf>
    <xf numFmtId="177" fontId="3" fillId="0" borderId="12" xfId="62" applyNumberFormat="1" applyFont="1" applyFill="1" applyBorder="1" applyAlignment="1">
      <alignment horizontal="right" vertical="center" indent="1"/>
    </xf>
    <xf numFmtId="0" fontId="3" fillId="0" borderId="0" xfId="0" applyFont="1" applyFill="1" applyBorder="1" applyAlignment="1">
      <alignment horizontal="right"/>
    </xf>
    <xf numFmtId="0" fontId="3" fillId="0" borderId="21" xfId="0" applyFont="1" applyFill="1" applyBorder="1" applyAlignment="1">
      <alignment vertical="top"/>
    </xf>
    <xf numFmtId="0" fontId="3" fillId="0" borderId="13" xfId="0" applyFont="1" applyFill="1" applyBorder="1" applyAlignment="1">
      <alignment horizontal="right" vertical="top" indent="2"/>
    </xf>
    <xf numFmtId="177" fontId="3" fillId="0" borderId="13" xfId="62" applyNumberFormat="1" applyFont="1" applyFill="1" applyBorder="1" applyAlignment="1">
      <alignment horizontal="right" vertical="top" indent="1"/>
    </xf>
    <xf numFmtId="0" fontId="5" fillId="0" borderId="0" xfId="0" applyFont="1" applyFill="1" applyBorder="1" applyAlignment="1">
      <alignment horizontal="left" indent="1"/>
    </xf>
    <xf numFmtId="3" fontId="5" fillId="0" borderId="0" xfId="0" applyNumberFormat="1" applyFont="1" applyFill="1" applyBorder="1" applyAlignment="1">
      <alignment horizontal="left"/>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14" fillId="0" borderId="0" xfId="0" applyFont="1" applyFill="1" applyBorder="1" applyAlignment="1">
      <alignment/>
    </xf>
    <xf numFmtId="0" fontId="5" fillId="0" borderId="0" xfId="0" applyFont="1" applyFill="1" applyBorder="1" applyAlignment="1">
      <alignment/>
    </xf>
    <xf numFmtId="0" fontId="11" fillId="0" borderId="19" xfId="0" applyFont="1" applyFill="1" applyBorder="1" applyAlignment="1">
      <alignment vertical="top"/>
    </xf>
    <xf numFmtId="0" fontId="11" fillId="0" borderId="12" xfId="0" applyFont="1" applyFill="1" applyBorder="1" applyAlignment="1">
      <alignment horizontal="right" vertical="top" indent="2"/>
    </xf>
    <xf numFmtId="177" fontId="11" fillId="0" borderId="12" xfId="62" applyNumberFormat="1" applyFont="1" applyFill="1" applyBorder="1" applyAlignment="1">
      <alignment horizontal="right" vertical="top" indent="1"/>
    </xf>
    <xf numFmtId="0" fontId="11" fillId="0" borderId="0" xfId="0" applyFont="1" applyFill="1" applyBorder="1" applyAlignment="1">
      <alignment/>
    </xf>
    <xf numFmtId="3" fontId="11" fillId="0" borderId="0" xfId="0" applyNumberFormat="1" applyFont="1" applyFill="1" applyBorder="1" applyAlignment="1">
      <alignment horizontal="right"/>
    </xf>
    <xf numFmtId="0" fontId="15"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0" fontId="3" fillId="0" borderId="0" xfId="0" applyFont="1" applyFill="1" applyAlignment="1">
      <alignment/>
    </xf>
    <xf numFmtId="0" fontId="5" fillId="0" borderId="0" xfId="0" applyFont="1" applyFill="1" applyBorder="1" applyAlignment="1">
      <alignment wrapText="1"/>
    </xf>
    <xf numFmtId="3" fontId="5" fillId="0" borderId="0" xfId="0" applyNumberFormat="1" applyFont="1" applyFill="1" applyBorder="1" applyAlignment="1">
      <alignment horizontal="right"/>
    </xf>
    <xf numFmtId="9" fontId="5" fillId="0" borderId="0" xfId="62" applyFont="1" applyFill="1" applyBorder="1" applyAlignment="1">
      <alignment horizontal="left"/>
    </xf>
    <xf numFmtId="3" fontId="5" fillId="0" borderId="0" xfId="0" applyNumberFormat="1" applyFont="1" applyFill="1" applyAlignment="1">
      <alignment horizontal="right"/>
    </xf>
    <xf numFmtId="0" fontId="5" fillId="0" borderId="10" xfId="0" applyFont="1" applyFill="1" applyBorder="1" applyAlignment="1" quotePrefix="1">
      <alignment horizontal="center" vertical="center" wrapText="1"/>
    </xf>
    <xf numFmtId="3" fontId="5" fillId="0" borderId="11" xfId="0" applyNumberFormat="1" applyFont="1" applyFill="1" applyBorder="1" applyAlignment="1">
      <alignment horizontal="right" vertical="center" indent="2"/>
    </xf>
    <xf numFmtId="0" fontId="5" fillId="0" borderId="11" xfId="0" applyFont="1" applyFill="1" applyBorder="1" applyAlignment="1">
      <alignment horizontal="right" vertical="center" indent="2"/>
    </xf>
    <xf numFmtId="177" fontId="5" fillId="0" borderId="11" xfId="62" applyNumberFormat="1" applyFont="1" applyFill="1" applyBorder="1" applyAlignment="1">
      <alignment horizontal="right" vertical="center" indent="1"/>
    </xf>
    <xf numFmtId="49" fontId="5" fillId="0" borderId="11" xfId="62" applyNumberFormat="1" applyFont="1" applyFill="1" applyBorder="1" applyAlignment="1">
      <alignment horizontal="right" vertical="center" indent="1"/>
    </xf>
    <xf numFmtId="3" fontId="5" fillId="0" borderId="10" xfId="0" applyNumberFormat="1" applyFont="1" applyFill="1" applyBorder="1" applyAlignment="1">
      <alignment horizontal="right" vertical="center" indent="2"/>
    </xf>
    <xf numFmtId="3" fontId="5" fillId="0" borderId="10" xfId="0" applyNumberFormat="1" applyFont="1" applyFill="1" applyBorder="1" applyAlignment="1">
      <alignment horizontal="right" vertical="center"/>
    </xf>
    <xf numFmtId="177" fontId="5" fillId="0" borderId="10" xfId="62" applyNumberFormat="1" applyFont="1" applyFill="1" applyBorder="1" applyAlignment="1">
      <alignment horizontal="right" vertical="center" indent="1"/>
    </xf>
    <xf numFmtId="0" fontId="5" fillId="0" borderId="0" xfId="0" applyFont="1" applyFill="1" applyBorder="1" applyAlignment="1">
      <alignment vertical="center" wrapText="1"/>
    </xf>
    <xf numFmtId="3" fontId="5" fillId="0" borderId="0" xfId="0" applyNumberFormat="1" applyFont="1" applyFill="1" applyBorder="1" applyAlignment="1">
      <alignment horizontal="right" vertical="center" indent="2"/>
    </xf>
    <xf numFmtId="177" fontId="5" fillId="0" borderId="0" xfId="62" applyNumberFormat="1" applyFont="1" applyFill="1" applyBorder="1" applyAlignment="1">
      <alignment horizontal="right" vertical="center" indent="1"/>
    </xf>
    <xf numFmtId="0" fontId="3" fillId="0" borderId="10" xfId="0" applyFont="1" applyBorder="1" applyAlignment="1">
      <alignment vertical="center"/>
    </xf>
    <xf numFmtId="164" fontId="3" fillId="0" borderId="10" xfId="0" applyNumberFormat="1"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top"/>
    </xf>
    <xf numFmtId="0" fontId="3" fillId="0" borderId="20" xfId="0" applyFont="1" applyFill="1" applyBorder="1" applyAlignment="1">
      <alignment vertical="top"/>
    </xf>
    <xf numFmtId="0" fontId="11" fillId="0" borderId="18" xfId="0" applyFont="1" applyFill="1" applyBorder="1" applyAlignment="1">
      <alignment vertical="top"/>
    </xf>
    <xf numFmtId="0" fontId="3" fillId="0" borderId="11" xfId="0" applyFont="1" applyFill="1" applyBorder="1" applyAlignment="1">
      <alignment horizontal="left"/>
    </xf>
    <xf numFmtId="0" fontId="3"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12" xfId="0" applyFont="1" applyFill="1" applyBorder="1" applyAlignment="1">
      <alignment vertical="top"/>
    </xf>
    <xf numFmtId="0" fontId="5" fillId="0" borderId="0" xfId="0" applyFont="1" applyAlignment="1">
      <alignment vertical="center" wrapText="1"/>
    </xf>
    <xf numFmtId="0" fontId="3" fillId="0" borderId="0" xfId="0" applyFont="1" applyAlignment="1">
      <alignment vertical="center" wrapText="1"/>
    </xf>
    <xf numFmtId="0" fontId="3" fillId="0" borderId="23" xfId="0" applyFont="1" applyBorder="1" applyAlignment="1">
      <alignment horizontal="justify"/>
    </xf>
    <xf numFmtId="0" fontId="3" fillId="0" borderId="23" xfId="0" applyFont="1" applyBorder="1" applyAlignment="1">
      <alignment/>
    </xf>
    <xf numFmtId="0" fontId="10" fillId="0" borderId="10" xfId="55" applyFont="1" applyBorder="1" applyAlignment="1">
      <alignment horizontal="center" vertical="center"/>
      <protection/>
    </xf>
    <xf numFmtId="0" fontId="6"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59" applyNumberFormat="1" applyFont="1" applyFill="1" applyBorder="1" applyAlignment="1">
      <alignment vertical="top" wrapText="1"/>
      <protection/>
    </xf>
    <xf numFmtId="0" fontId="3" fillId="0" borderId="0" xfId="0" applyFont="1" applyFill="1" applyAlignment="1">
      <alignment vertical="top" wrapText="1"/>
    </xf>
    <xf numFmtId="0" fontId="5" fillId="0" borderId="11" xfId="0" applyFont="1" applyFill="1" applyBorder="1" applyAlignment="1">
      <alignment vertical="center" wrapText="1"/>
    </xf>
    <xf numFmtId="0" fontId="3" fillId="0" borderId="13" xfId="0" applyFont="1" applyFill="1" applyBorder="1" applyAlignment="1">
      <alignment/>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4" xfId="0" applyFont="1" applyFill="1" applyBorder="1" applyAlignment="1">
      <alignment/>
    </xf>
    <xf numFmtId="0" fontId="3" fillId="0" borderId="17" xfId="0" applyFont="1" applyFill="1" applyBorder="1" applyAlignment="1">
      <alignment/>
    </xf>
    <xf numFmtId="0" fontId="3" fillId="0" borderId="22"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vertical="top"/>
    </xf>
    <xf numFmtId="0" fontId="3" fillId="0" borderId="18" xfId="0" applyFont="1" applyFill="1" applyBorder="1" applyAlignment="1">
      <alignment vertical="top"/>
    </xf>
    <xf numFmtId="0" fontId="3" fillId="0" borderId="19" xfId="0" applyFont="1" applyFill="1" applyBorder="1" applyAlignment="1">
      <alignment vertical="top"/>
    </xf>
    <xf numFmtId="0" fontId="5" fillId="0" borderId="0" xfId="0" applyFont="1" applyFill="1" applyAlignment="1">
      <alignment vertical="center" wrapText="1"/>
    </xf>
    <xf numFmtId="0" fontId="3" fillId="0" borderId="0" xfId="0" applyFont="1" applyFill="1" applyAlignment="1">
      <alignment vertical="center" wrapText="1"/>
    </xf>
    <xf numFmtId="0" fontId="5" fillId="0" borderId="10" xfId="0" applyFont="1" applyFill="1" applyBorder="1" applyAlignment="1">
      <alignmen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0" xfId="0" applyFont="1" applyBorder="1" applyAlignment="1">
      <alignment horizontal="center" vertical="center"/>
    </xf>
    <xf numFmtId="0" fontId="3" fillId="0" borderId="23" xfId="0" applyFont="1" applyBorder="1" applyAlignment="1">
      <alignment horizontal="justify" vertical="center"/>
    </xf>
    <xf numFmtId="0" fontId="3" fillId="0" borderId="23" xfId="0" applyFont="1" applyBorder="1" applyAlignment="1">
      <alignment vertical="center"/>
    </xf>
    <xf numFmtId="0" fontId="3" fillId="0" borderId="24" xfId="0" applyFont="1" applyBorder="1" applyAlignment="1">
      <alignment horizontal="justify" vertical="center"/>
    </xf>
    <xf numFmtId="0" fontId="3" fillId="0" borderId="24" xfId="0" applyFont="1" applyBorder="1" applyAlignment="1">
      <alignment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5" fillId="0" borderId="21" xfId="0" applyFont="1" applyFill="1" applyBorder="1" applyAlignment="1">
      <alignment horizontal="center" vertical="center" wrapText="1"/>
    </xf>
    <xf numFmtId="0" fontId="3" fillId="0" borderId="13" xfId="0" applyFont="1" applyFill="1" applyBorder="1" applyAlignment="1">
      <alignment vertical="center"/>
    </xf>
    <xf numFmtId="0" fontId="3" fillId="0" borderId="17" xfId="0"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3" fontId="3" fillId="0" borderId="18" xfId="0" applyNumberFormat="1" applyFont="1" applyFill="1" applyBorder="1" applyAlignment="1">
      <alignment horizontal="center" vertical="center" wrapText="1"/>
    </xf>
    <xf numFmtId="3" fontId="3" fillId="0" borderId="0" xfId="0" applyNumberFormat="1" applyFont="1" applyFill="1" applyAlignment="1">
      <alignment vertical="center"/>
    </xf>
    <xf numFmtId="1" fontId="3" fillId="0" borderId="0" xfId="0" applyNumberFormat="1" applyFont="1" applyFill="1" applyAlignment="1">
      <alignment vertical="center"/>
    </xf>
    <xf numFmtId="0" fontId="3" fillId="0" borderId="21" xfId="0" applyFont="1" applyFill="1" applyBorder="1" applyAlignment="1">
      <alignment horizontal="left" vertical="center" wrapText="1"/>
    </xf>
    <xf numFmtId="3" fontId="3" fillId="0" borderId="20" xfId="0" applyNumberFormat="1"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right" vertical="center"/>
    </xf>
    <xf numFmtId="0" fontId="17" fillId="0" borderId="15" xfId="0" applyFont="1" applyFill="1" applyBorder="1" applyAlignment="1">
      <alignment horizontal="center" vertical="center" wrapText="1"/>
    </xf>
    <xf numFmtId="0" fontId="17" fillId="0" borderId="10"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6" fillId="0" borderId="17" xfId="0" applyFont="1" applyFill="1" applyBorder="1" applyAlignment="1">
      <alignment horizontal="center" vertical="center"/>
    </xf>
    <xf numFmtId="182" fontId="16" fillId="0" borderId="11" xfId="0" applyNumberFormat="1" applyFont="1" applyFill="1" applyBorder="1" applyAlignment="1">
      <alignment horizontal="right" vertical="center" indent="1"/>
    </xf>
    <xf numFmtId="182" fontId="16" fillId="0" borderId="16" xfId="0" applyNumberFormat="1" applyFont="1" applyFill="1" applyBorder="1" applyAlignment="1">
      <alignment horizontal="right" vertical="center" indent="1"/>
    </xf>
    <xf numFmtId="0" fontId="16" fillId="0" borderId="19" xfId="0" applyFont="1" applyFill="1" applyBorder="1" applyAlignment="1">
      <alignment horizontal="center" vertical="center"/>
    </xf>
    <xf numFmtId="182" fontId="16" fillId="0" borderId="12" xfId="0" applyNumberFormat="1" applyFont="1" applyFill="1" applyBorder="1" applyAlignment="1">
      <alignment horizontal="right" vertical="center" indent="1"/>
    </xf>
    <xf numFmtId="182" fontId="16" fillId="0" borderId="18" xfId="0" applyNumberFormat="1" applyFont="1" applyFill="1" applyBorder="1" applyAlignment="1">
      <alignment horizontal="right" vertical="center" indent="1"/>
    </xf>
    <xf numFmtId="0" fontId="16" fillId="0" borderId="21" xfId="0" applyFont="1" applyFill="1" applyBorder="1" applyAlignment="1">
      <alignment horizontal="center" vertical="center"/>
    </xf>
    <xf numFmtId="182" fontId="16" fillId="0" borderId="13" xfId="0" applyNumberFormat="1" applyFont="1" applyFill="1" applyBorder="1" applyAlignment="1">
      <alignment horizontal="right" vertical="center" indent="1"/>
    </xf>
    <xf numFmtId="182" fontId="16" fillId="0" borderId="20" xfId="0" applyNumberFormat="1" applyFont="1" applyFill="1" applyBorder="1" applyAlignment="1">
      <alignment horizontal="right" vertical="center" indent="1"/>
    </xf>
    <xf numFmtId="0" fontId="16" fillId="0" borderId="15" xfId="0" applyFont="1" applyFill="1" applyBorder="1" applyAlignment="1">
      <alignment vertical="center"/>
    </xf>
    <xf numFmtId="182" fontId="16" fillId="0" borderId="10" xfId="0" applyNumberFormat="1" applyFont="1" applyFill="1" applyBorder="1" applyAlignment="1">
      <alignment horizontal="right" vertical="center" indent="1"/>
    </xf>
    <xf numFmtId="182" fontId="16" fillId="0" borderId="14" xfId="0" applyNumberFormat="1" applyFont="1" applyFill="1" applyBorder="1" applyAlignment="1">
      <alignment horizontal="right" vertical="center" indent="1"/>
    </xf>
    <xf numFmtId="164" fontId="16" fillId="0" borderId="10" xfId="0" applyNumberFormat="1" applyFont="1" applyFill="1" applyBorder="1" applyAlignment="1">
      <alignment horizontal="right" vertical="center" indent="1"/>
    </xf>
    <xf numFmtId="164" fontId="16" fillId="0" borderId="14" xfId="0" applyNumberFormat="1" applyFont="1" applyFill="1" applyBorder="1" applyAlignment="1">
      <alignment horizontal="right" vertical="center" indent="1"/>
    </xf>
    <xf numFmtId="0" fontId="5" fillId="0" borderId="0" xfId="0" applyNumberFormat="1" applyFont="1" applyFill="1" applyAlignment="1">
      <alignment vertical="center"/>
    </xf>
    <xf numFmtId="0" fontId="3" fillId="0" borderId="0" xfId="0" applyNumberFormat="1" applyFont="1" applyFill="1" applyAlignment="1">
      <alignment vertical="center"/>
    </xf>
    <xf numFmtId="0" fontId="5" fillId="0" borderId="21" xfId="0" applyNumberFormat="1" applyFont="1" applyFill="1" applyBorder="1" applyAlignment="1">
      <alignment vertical="center"/>
    </xf>
    <xf numFmtId="1" fontId="5" fillId="0" borderId="10" xfId="0" applyNumberFormat="1" applyFont="1" applyFill="1" applyBorder="1" applyAlignment="1">
      <alignment horizontal="center" vertical="center" wrapText="1"/>
    </xf>
    <xf numFmtId="9" fontId="5" fillId="0" borderId="10" xfId="62" applyFont="1" applyFill="1" applyBorder="1" applyAlignment="1">
      <alignment horizontal="center" vertical="center" wrapText="1"/>
    </xf>
    <xf numFmtId="9" fontId="5" fillId="0" borderId="14" xfId="62" applyFont="1" applyFill="1" applyBorder="1" applyAlignment="1">
      <alignment horizontal="center" vertical="center" wrapText="1"/>
    </xf>
    <xf numFmtId="0" fontId="3" fillId="0" borderId="17" xfId="59" applyNumberFormat="1" applyFont="1" applyFill="1" applyBorder="1" applyAlignment="1">
      <alignment vertical="top"/>
      <protection/>
    </xf>
    <xf numFmtId="1" fontId="3" fillId="0" borderId="11" xfId="62" applyNumberFormat="1" applyFont="1" applyFill="1" applyBorder="1" applyAlignment="1">
      <alignment horizontal="right" vertical="top" indent="2"/>
    </xf>
    <xf numFmtId="164" fontId="3" fillId="0" borderId="11" xfId="62" applyNumberFormat="1" applyFont="1" applyFill="1" applyBorder="1" applyAlignment="1">
      <alignment horizontal="right" vertical="top" indent="2"/>
    </xf>
    <xf numFmtId="1" fontId="3" fillId="0" borderId="16" xfId="62" applyNumberFormat="1" applyFont="1" applyFill="1" applyBorder="1" applyAlignment="1">
      <alignment horizontal="right" vertical="top" indent="2"/>
    </xf>
    <xf numFmtId="0" fontId="3" fillId="0" borderId="19" xfId="59" applyNumberFormat="1" applyFont="1" applyFill="1" applyBorder="1" applyAlignment="1">
      <alignment vertical="top"/>
      <protection/>
    </xf>
    <xf numFmtId="1" fontId="3" fillId="0" borderId="12" xfId="62" applyNumberFormat="1" applyFont="1" applyFill="1" applyBorder="1" applyAlignment="1">
      <alignment horizontal="right" vertical="top" indent="2"/>
    </xf>
    <xf numFmtId="164" fontId="3" fillId="0" borderId="12" xfId="62" applyNumberFormat="1" applyFont="1" applyFill="1" applyBorder="1" applyAlignment="1">
      <alignment horizontal="right" vertical="top" indent="2"/>
    </xf>
    <xf numFmtId="1" fontId="3" fillId="0" borderId="18" xfId="62" applyNumberFormat="1" applyFont="1" applyFill="1" applyBorder="1" applyAlignment="1">
      <alignment horizontal="right" vertical="top" indent="2"/>
    </xf>
    <xf numFmtId="0" fontId="11" fillId="0" borderId="19" xfId="59" applyNumberFormat="1" applyFont="1" applyFill="1" applyBorder="1" applyAlignment="1">
      <alignment vertical="top"/>
      <protection/>
    </xf>
    <xf numFmtId="1" fontId="11" fillId="0" borderId="12" xfId="62" applyNumberFormat="1" applyFont="1" applyFill="1" applyBorder="1" applyAlignment="1">
      <alignment horizontal="right" vertical="top" indent="2"/>
    </xf>
    <xf numFmtId="164" fontId="11" fillId="0" borderId="12" xfId="62" applyNumberFormat="1" applyFont="1" applyFill="1" applyBorder="1" applyAlignment="1">
      <alignment horizontal="right" vertical="top" indent="2"/>
    </xf>
    <xf numFmtId="1" fontId="11" fillId="0" borderId="18" xfId="62" applyNumberFormat="1" applyFont="1" applyFill="1" applyBorder="1" applyAlignment="1">
      <alignment horizontal="right" vertical="top" indent="2"/>
    </xf>
    <xf numFmtId="1" fontId="11" fillId="0" borderId="12" xfId="0" applyNumberFormat="1" applyFont="1" applyFill="1" applyBorder="1" applyAlignment="1">
      <alignment horizontal="right" vertical="top" indent="2"/>
    </xf>
    <xf numFmtId="1" fontId="11" fillId="0" borderId="18" xfId="0" applyNumberFormat="1" applyFont="1" applyFill="1" applyBorder="1" applyAlignment="1">
      <alignment horizontal="right" vertical="top" indent="2"/>
    </xf>
    <xf numFmtId="0" fontId="3" fillId="0" borderId="21" xfId="59" applyNumberFormat="1" applyFont="1" applyFill="1" applyBorder="1" applyAlignment="1">
      <alignment vertical="top"/>
      <protection/>
    </xf>
    <xf numFmtId="1" fontId="3" fillId="0" borderId="13" xfId="62" applyNumberFormat="1" applyFont="1" applyFill="1" applyBorder="1" applyAlignment="1">
      <alignment horizontal="right" vertical="top" indent="2"/>
    </xf>
    <xf numFmtId="164" fontId="3" fillId="0" borderId="13" xfId="62" applyNumberFormat="1" applyFont="1" applyFill="1" applyBorder="1" applyAlignment="1">
      <alignment horizontal="right" vertical="top" indent="2"/>
    </xf>
    <xf numFmtId="1" fontId="3" fillId="0" borderId="20" xfId="62" applyNumberFormat="1" applyFont="1" applyFill="1" applyBorder="1" applyAlignment="1">
      <alignment horizontal="right" vertical="top" indent="2"/>
    </xf>
    <xf numFmtId="1" fontId="3" fillId="0" borderId="0" xfId="62" applyNumberFormat="1" applyFont="1" applyFill="1" applyBorder="1" applyAlignment="1">
      <alignment horizontal="right" vertical="top" indent="2"/>
    </xf>
    <xf numFmtId="164" fontId="3" fillId="0" borderId="0" xfId="62" applyNumberFormat="1" applyFont="1" applyFill="1" applyBorder="1" applyAlignment="1">
      <alignment horizontal="right" vertical="top" indent="2"/>
    </xf>
    <xf numFmtId="0" fontId="5" fillId="0" borderId="0" xfId="0" applyFont="1" applyFill="1" applyAlignment="1">
      <alignment/>
    </xf>
    <xf numFmtId="0" fontId="3" fillId="0" borderId="11" xfId="0" applyFont="1" applyFill="1" applyBorder="1" applyAlignment="1">
      <alignment vertical="top"/>
    </xf>
    <xf numFmtId="0" fontId="5" fillId="0" borderId="14" xfId="0" applyFont="1" applyFill="1" applyBorder="1" applyAlignment="1">
      <alignment horizontal="center" vertical="top"/>
    </xf>
    <xf numFmtId="0" fontId="5" fillId="0" borderId="22" xfId="0" applyFont="1" applyFill="1" applyBorder="1" applyAlignment="1">
      <alignment horizontal="center" vertical="top"/>
    </xf>
    <xf numFmtId="0" fontId="5" fillId="0" borderId="15" xfId="0" applyFont="1" applyFill="1" applyBorder="1" applyAlignment="1">
      <alignment horizontal="center" vertical="top"/>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top" wrapText="1"/>
    </xf>
    <xf numFmtId="3" fontId="3" fillId="0" borderId="10" xfId="0" applyNumberFormat="1" applyFont="1" applyFill="1" applyBorder="1" applyAlignment="1">
      <alignment horizontal="right" vertical="top"/>
    </xf>
    <xf numFmtId="0" fontId="3" fillId="0" borderId="10" xfId="0" applyFont="1" applyFill="1" applyBorder="1" applyAlignment="1">
      <alignment horizontal="right" vertical="top" wrapText="1"/>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xf>
    <xf numFmtId="0" fontId="3" fillId="0" borderId="0" xfId="0" applyFont="1" applyFill="1" applyBorder="1" applyAlignment="1">
      <alignment horizontal="right" vertical="top" wrapText="1"/>
    </xf>
    <xf numFmtId="3" fontId="3" fillId="0" borderId="0" xfId="0" applyNumberFormat="1" applyFont="1" applyFill="1" applyAlignment="1">
      <alignment/>
    </xf>
    <xf numFmtId="0" fontId="5" fillId="0" borderId="0" xfId="0" applyFont="1" applyFill="1" applyAlignment="1">
      <alignment horizontal="left" wrapText="1"/>
    </xf>
    <xf numFmtId="0" fontId="5" fillId="0" borderId="15" xfId="0" applyNumberFormat="1" applyFont="1" applyFill="1" applyBorder="1" applyAlignment="1">
      <alignment vertical="center"/>
    </xf>
    <xf numFmtId="1" fontId="5" fillId="0" borderId="10" xfId="0" applyNumberFormat="1" applyFont="1" applyFill="1" applyBorder="1" applyAlignment="1" quotePrefix="1">
      <alignment horizontal="center" vertical="center" wrapText="1"/>
    </xf>
    <xf numFmtId="1" fontId="5" fillId="0" borderId="14" xfId="0" applyNumberFormat="1" applyFont="1" applyFill="1" applyBorder="1" applyAlignment="1">
      <alignment horizontal="center" vertical="center" wrapText="1"/>
    </xf>
    <xf numFmtId="3" fontId="3" fillId="0" borderId="11" xfId="0" applyNumberFormat="1" applyFont="1" applyFill="1" applyBorder="1" applyAlignment="1">
      <alignment horizontal="right" vertical="top" indent="1"/>
    </xf>
    <xf numFmtId="3" fontId="3" fillId="0" borderId="16" xfId="0" applyNumberFormat="1" applyFont="1" applyFill="1" applyBorder="1" applyAlignment="1">
      <alignment horizontal="right" vertical="top" indent="2"/>
    </xf>
    <xf numFmtId="166" fontId="3" fillId="0" borderId="0" xfId="62" applyNumberFormat="1" applyFont="1" applyFill="1" applyAlignment="1">
      <alignment/>
    </xf>
    <xf numFmtId="3" fontId="3" fillId="0" borderId="12" xfId="0" applyNumberFormat="1" applyFont="1" applyFill="1" applyBorder="1" applyAlignment="1">
      <alignment horizontal="right" vertical="top" indent="1"/>
    </xf>
    <xf numFmtId="3" fontId="3" fillId="0" borderId="18" xfId="0" applyNumberFormat="1" applyFont="1" applyFill="1" applyBorder="1" applyAlignment="1">
      <alignment horizontal="right" vertical="top" indent="2"/>
    </xf>
    <xf numFmtId="3" fontId="11" fillId="0" borderId="12" xfId="0" applyNumberFormat="1" applyFont="1" applyFill="1" applyBorder="1" applyAlignment="1">
      <alignment horizontal="right" vertical="top" indent="1"/>
    </xf>
    <xf numFmtId="3" fontId="11" fillId="0" borderId="18" xfId="0" applyNumberFormat="1" applyFont="1" applyFill="1" applyBorder="1" applyAlignment="1">
      <alignment horizontal="right" vertical="top" indent="2"/>
    </xf>
    <xf numFmtId="3" fontId="3" fillId="0" borderId="13" xfId="0" applyNumberFormat="1" applyFont="1" applyFill="1" applyBorder="1" applyAlignment="1">
      <alignment horizontal="right" vertical="top" indent="1"/>
    </xf>
    <xf numFmtId="3" fontId="3" fillId="0" borderId="20" xfId="0" applyNumberFormat="1" applyFont="1" applyFill="1" applyBorder="1" applyAlignment="1">
      <alignment horizontal="right" vertical="top" indent="2"/>
    </xf>
    <xf numFmtId="3" fontId="3" fillId="0" borderId="0" xfId="0" applyNumberFormat="1" applyFont="1" applyFill="1" applyBorder="1" applyAlignment="1">
      <alignment horizontal="right" vertical="top" indent="1"/>
    </xf>
    <xf numFmtId="0" fontId="5"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5" fillId="0" borderId="10" xfId="0" applyFont="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xf>
    <xf numFmtId="3" fontId="3" fillId="0" borderId="10" xfId="0" applyNumberFormat="1" applyFont="1" applyBorder="1" applyAlignment="1">
      <alignment/>
    </xf>
    <xf numFmtId="0" fontId="5" fillId="0" borderId="0" xfId="0" applyFont="1" applyAlignment="1">
      <alignment/>
    </xf>
    <xf numFmtId="3" fontId="3" fillId="0" borderId="10" xfId="0" applyNumberFormat="1" applyFont="1" applyBorder="1" applyAlignment="1">
      <alignment vertical="center"/>
    </xf>
    <xf numFmtId="3" fontId="3" fillId="0" borderId="10" xfId="0" applyNumberFormat="1" applyFont="1" applyBorder="1" applyAlignment="1">
      <alignment horizontal="right" vertical="center"/>
    </xf>
    <xf numFmtId="0" fontId="5" fillId="0" borderId="15" xfId="0" applyFont="1" applyFill="1" applyBorder="1" applyAlignment="1">
      <alignment vertical="center" wrapText="1"/>
    </xf>
    <xf numFmtId="0" fontId="3" fillId="0" borderId="17" xfId="0" applyFont="1" applyFill="1" applyBorder="1" applyAlignment="1">
      <alignment vertical="center" wrapText="1"/>
    </xf>
    <xf numFmtId="3" fontId="3" fillId="0" borderId="11" xfId="0" applyNumberFormat="1" applyFont="1" applyFill="1" applyBorder="1" applyAlignment="1">
      <alignment horizontal="right" vertical="center" wrapText="1"/>
    </xf>
    <xf numFmtId="164" fontId="3" fillId="0" borderId="11" xfId="0" applyNumberFormat="1" applyFont="1" applyFill="1" applyBorder="1" applyAlignment="1">
      <alignment horizontal="center" vertical="center" wrapText="1"/>
    </xf>
    <xf numFmtId="164" fontId="3" fillId="0" borderId="16" xfId="0" applyNumberFormat="1" applyFont="1" applyFill="1" applyBorder="1" applyAlignment="1">
      <alignment horizontal="right" vertical="center" wrapText="1"/>
    </xf>
    <xf numFmtId="0" fontId="3" fillId="0" borderId="19" xfId="0" applyFont="1" applyFill="1" applyBorder="1" applyAlignment="1">
      <alignment vertical="center" wrapText="1"/>
    </xf>
    <xf numFmtId="3" fontId="3" fillId="0" borderId="12" xfId="0" applyNumberFormat="1" applyFont="1" applyFill="1" applyBorder="1" applyAlignment="1">
      <alignment horizontal="right" vertical="center" wrapText="1"/>
    </xf>
    <xf numFmtId="164" fontId="3" fillId="0" borderId="12" xfId="0" applyNumberFormat="1" applyFont="1" applyFill="1" applyBorder="1" applyAlignment="1">
      <alignment horizontal="center" vertical="center" wrapText="1"/>
    </xf>
    <xf numFmtId="164" fontId="3" fillId="0" borderId="18" xfId="0" applyNumberFormat="1" applyFont="1" applyFill="1" applyBorder="1" applyAlignment="1">
      <alignment horizontal="right" vertical="center" wrapText="1"/>
    </xf>
    <xf numFmtId="0" fontId="11" fillId="0" borderId="19" xfId="0" applyFont="1" applyFill="1" applyBorder="1" applyAlignment="1">
      <alignment vertical="center" wrapText="1"/>
    </xf>
    <xf numFmtId="3" fontId="11" fillId="0" borderId="12" xfId="0" applyNumberFormat="1" applyFont="1" applyFill="1" applyBorder="1" applyAlignment="1">
      <alignment horizontal="right" vertical="center" wrapText="1"/>
    </xf>
    <xf numFmtId="164" fontId="11" fillId="0" borderId="12" xfId="0" applyNumberFormat="1" applyFont="1" applyFill="1" applyBorder="1" applyAlignment="1">
      <alignment horizontal="center" vertical="center" wrapText="1"/>
    </xf>
    <xf numFmtId="164" fontId="11" fillId="0" borderId="18" xfId="0" applyNumberFormat="1" applyFont="1" applyFill="1" applyBorder="1" applyAlignment="1">
      <alignment horizontal="right" vertical="center" wrapText="1"/>
    </xf>
    <xf numFmtId="0" fontId="3" fillId="0" borderId="21" xfId="0" applyFont="1" applyFill="1" applyBorder="1" applyAlignment="1">
      <alignment vertical="center" wrapText="1"/>
    </xf>
    <xf numFmtId="3" fontId="3" fillId="0" borderId="13" xfId="0" applyNumberFormat="1" applyFont="1" applyFill="1" applyBorder="1" applyAlignment="1">
      <alignment horizontal="right" vertical="center" wrapText="1"/>
    </xf>
    <xf numFmtId="164" fontId="3" fillId="0" borderId="13" xfId="0" applyNumberFormat="1" applyFont="1" applyFill="1" applyBorder="1" applyAlignment="1">
      <alignment horizontal="center" vertical="center" wrapText="1"/>
    </xf>
    <xf numFmtId="164" fontId="3" fillId="0" borderId="20" xfId="0" applyNumberFormat="1" applyFont="1" applyFill="1" applyBorder="1" applyAlignment="1">
      <alignment horizontal="right" vertical="center" wrapText="1"/>
    </xf>
    <xf numFmtId="0" fontId="3" fillId="0" borderId="0" xfId="0" applyFont="1" applyFill="1" applyBorder="1" applyAlignment="1">
      <alignment vertical="center" wrapText="1"/>
    </xf>
    <xf numFmtId="3"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0" fontId="3" fillId="0" borderId="0" xfId="0" applyFont="1" applyFill="1" applyAlignment="1">
      <alignment horizontal="right"/>
    </xf>
    <xf numFmtId="0" fontId="3" fillId="0" borderId="0" xfId="0" applyFont="1" applyFill="1" applyBorder="1" applyAlignment="1">
      <alignment horizontal="right" vertical="top"/>
    </xf>
    <xf numFmtId="0" fontId="5" fillId="0" borderId="10" xfId="0" applyFont="1" applyFill="1" applyBorder="1" applyAlignment="1">
      <alignment vertical="top"/>
    </xf>
    <xf numFmtId="0" fontId="5" fillId="0" borderId="10" xfId="0" applyFont="1" applyFill="1" applyBorder="1" applyAlignment="1">
      <alignment horizontal="center" vertical="center"/>
    </xf>
    <xf numFmtId="0" fontId="5" fillId="0" borderId="0" xfId="0" applyFont="1" applyFill="1" applyBorder="1" applyAlignment="1">
      <alignment vertical="top"/>
    </xf>
    <xf numFmtId="201" fontId="3" fillId="0" borderId="11" xfId="0" applyNumberFormat="1" applyFont="1" applyFill="1" applyBorder="1" applyAlignment="1">
      <alignment horizontal="right" vertical="top"/>
    </xf>
    <xf numFmtId="201" fontId="3" fillId="0" borderId="11" xfId="0" applyNumberFormat="1" applyFont="1" applyFill="1" applyBorder="1" applyAlignment="1">
      <alignment vertical="top"/>
    </xf>
    <xf numFmtId="164" fontId="3" fillId="0" borderId="11" xfId="0" applyNumberFormat="1" applyFont="1" applyFill="1" applyBorder="1" applyAlignment="1">
      <alignment horizontal="right" vertical="top"/>
    </xf>
    <xf numFmtId="164" fontId="3" fillId="0" borderId="11" xfId="0" applyNumberFormat="1" applyFont="1" applyFill="1" applyBorder="1" applyAlignment="1">
      <alignment vertical="top"/>
    </xf>
    <xf numFmtId="201" fontId="3" fillId="0" borderId="12" xfId="0" applyNumberFormat="1" applyFont="1" applyFill="1" applyBorder="1" applyAlignment="1">
      <alignment horizontal="right" vertical="top"/>
    </xf>
    <xf numFmtId="201" fontId="3" fillId="0" borderId="12" xfId="0" applyNumberFormat="1" applyFont="1" applyFill="1" applyBorder="1" applyAlignment="1">
      <alignment vertical="top"/>
    </xf>
    <xf numFmtId="164" fontId="3" fillId="0" borderId="12" xfId="0" applyNumberFormat="1" applyFont="1" applyFill="1" applyBorder="1" applyAlignment="1">
      <alignment horizontal="right" vertical="top"/>
    </xf>
    <xf numFmtId="164" fontId="3" fillId="0" borderId="12" xfId="0" applyNumberFormat="1" applyFont="1" applyFill="1" applyBorder="1" applyAlignment="1">
      <alignment vertical="top"/>
    </xf>
    <xf numFmtId="0" fontId="3" fillId="0" borderId="13" xfId="0" applyFont="1" applyFill="1" applyBorder="1" applyAlignment="1">
      <alignment vertical="center" wrapText="1"/>
    </xf>
    <xf numFmtId="201" fontId="3" fillId="0" borderId="13" xfId="0" applyNumberFormat="1" applyFont="1" applyFill="1" applyBorder="1" applyAlignment="1">
      <alignment horizontal="right" vertical="center"/>
    </xf>
    <xf numFmtId="201" fontId="3" fillId="0" borderId="13" xfId="0" applyNumberFormat="1" applyFont="1" applyFill="1" applyBorder="1" applyAlignment="1">
      <alignment vertical="center"/>
    </xf>
    <xf numFmtId="164" fontId="3" fillId="0" borderId="13" xfId="0" applyNumberFormat="1" applyFont="1" applyFill="1" applyBorder="1" applyAlignment="1">
      <alignment horizontal="right" vertical="center"/>
    </xf>
    <xf numFmtId="164" fontId="3" fillId="0" borderId="13"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1" xfId="0" applyFont="1" applyFill="1" applyBorder="1" applyAlignment="1">
      <alignment vertical="center"/>
    </xf>
    <xf numFmtId="201" fontId="3" fillId="0" borderId="11" xfId="62" applyNumberFormat="1" applyFont="1" applyFill="1" applyBorder="1" applyAlignment="1">
      <alignment vertical="center"/>
    </xf>
    <xf numFmtId="0" fontId="3" fillId="0" borderId="12" xfId="0" applyFont="1" applyFill="1" applyBorder="1" applyAlignment="1">
      <alignment vertical="center"/>
    </xf>
    <xf numFmtId="201" fontId="3" fillId="0" borderId="12" xfId="62" applyNumberFormat="1" applyFont="1" applyFill="1" applyBorder="1" applyAlignment="1">
      <alignment vertical="center"/>
    </xf>
    <xf numFmtId="0" fontId="3" fillId="0" borderId="13" xfId="0" applyFont="1" applyFill="1" applyBorder="1" applyAlignment="1">
      <alignment vertical="center"/>
    </xf>
    <xf numFmtId="201" fontId="3" fillId="0" borderId="13" xfId="62" applyNumberFormat="1" applyFont="1" applyFill="1" applyBorder="1" applyAlignment="1">
      <alignment vertical="center"/>
    </xf>
    <xf numFmtId="201" fontId="3" fillId="0" borderId="0" xfId="62" applyNumberFormat="1" applyFont="1" applyFill="1" applyBorder="1" applyAlignment="1">
      <alignment vertical="center"/>
    </xf>
    <xf numFmtId="0" fontId="5" fillId="0" borderId="0" xfId="0" applyFont="1" applyAlignment="1">
      <alignment vertical="center"/>
    </xf>
    <xf numFmtId="0" fontId="3" fillId="0" borderId="10" xfId="0" applyFont="1" applyBorder="1" applyAlignment="1">
      <alignment horizontal="center"/>
    </xf>
    <xf numFmtId="0" fontId="3" fillId="0" borderId="10" xfId="0" applyNumberFormat="1" applyFont="1" applyFill="1" applyBorder="1" applyAlignment="1">
      <alignment horizontal="center"/>
    </xf>
    <xf numFmtId="1" fontId="3" fillId="0" borderId="10" xfId="0" applyNumberFormat="1" applyFont="1" applyBorder="1" applyAlignment="1">
      <alignment horizontal="center"/>
    </xf>
    <xf numFmtId="0" fontId="3" fillId="0" borderId="10" xfId="0" applyFont="1" applyBorder="1" applyAlignment="1">
      <alignment vertical="center"/>
    </xf>
    <xf numFmtId="0" fontId="3" fillId="0" borderId="10" xfId="0" applyFont="1" applyBorder="1" applyAlignment="1">
      <alignment horizontal="center" vertical="center"/>
    </xf>
    <xf numFmtId="9" fontId="3" fillId="0" borderId="10" xfId="62" applyFont="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right" vertical="center" wrapText="1"/>
    </xf>
    <xf numFmtId="202" fontId="5" fillId="0" borderId="10" xfId="0" applyNumberFormat="1" applyFont="1" applyFill="1" applyBorder="1" applyAlignment="1">
      <alignment horizontal="center" vertical="center" wrapText="1"/>
    </xf>
    <xf numFmtId="205" fontId="5" fillId="0" borderId="10" xfId="62" applyNumberFormat="1" applyFont="1" applyFill="1" applyBorder="1" applyAlignment="1">
      <alignment horizontal="center" vertical="center" wrapText="1"/>
    </xf>
    <xf numFmtId="9" fontId="3" fillId="0" borderId="0" xfId="62" applyFont="1" applyFill="1" applyAlignment="1">
      <alignment vertical="center"/>
    </xf>
    <xf numFmtId="3" fontId="3"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right" vertical="center" wrapText="1"/>
    </xf>
    <xf numFmtId="205" fontId="5" fillId="0" borderId="0" xfId="62" applyNumberFormat="1" applyFont="1" applyFill="1" applyBorder="1" applyAlignment="1">
      <alignment horizontal="center" vertical="center" wrapText="1"/>
    </xf>
    <xf numFmtId="0" fontId="3" fillId="0" borderId="0" xfId="0" applyFont="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xf>
    <xf numFmtId="210" fontId="3" fillId="0" borderId="10" xfId="0" applyNumberFormat="1" applyFont="1" applyFill="1" applyBorder="1" applyAlignment="1">
      <alignment horizontal="center" vertical="center"/>
    </xf>
    <xf numFmtId="205" fontId="3" fillId="0" borderId="10" xfId="62" applyNumberFormat="1" applyFont="1" applyFill="1" applyBorder="1" applyAlignment="1">
      <alignment horizontal="center" vertical="center"/>
    </xf>
    <xf numFmtId="0" fontId="3" fillId="0" borderId="10" xfId="0" applyFont="1" applyFill="1" applyBorder="1" applyAlignment="1">
      <alignment horizontal="left" vertical="center" wrapText="1"/>
    </xf>
    <xf numFmtId="49" fontId="3" fillId="0" borderId="10" xfId="62"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0" xfId="62" applyNumberFormat="1" applyFont="1" applyFill="1" applyBorder="1" applyAlignment="1">
      <alignment horizontal="center" vertical="center" wrapText="1"/>
    </xf>
    <xf numFmtId="0" fontId="11" fillId="0" borderId="10" xfId="0" applyFont="1" applyFill="1" applyBorder="1" applyAlignment="1">
      <alignment vertical="center" wrapText="1"/>
    </xf>
    <xf numFmtId="3" fontId="11"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0" fontId="11" fillId="0" borderId="0" xfId="0" applyFont="1" applyFill="1" applyAlignment="1">
      <alignment vertical="center"/>
    </xf>
    <xf numFmtId="0" fontId="3" fillId="0" borderId="16" xfId="0" applyFont="1" applyFill="1" applyBorder="1" applyAlignment="1">
      <alignment vertical="center" wrapText="1"/>
    </xf>
    <xf numFmtId="0" fontId="3" fillId="0" borderId="20" xfId="0" applyFont="1" applyFill="1" applyBorder="1" applyAlignment="1">
      <alignmen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3" fillId="0" borderId="10" xfId="0" applyFont="1" applyFill="1" applyBorder="1" applyAlignment="1">
      <alignment vertical="center"/>
    </xf>
    <xf numFmtId="215" fontId="3" fillId="0" borderId="10" xfId="62" applyNumberFormat="1" applyFont="1" applyFill="1" applyBorder="1" applyAlignment="1">
      <alignment horizontal="center" vertical="center"/>
    </xf>
    <xf numFmtId="0" fontId="5" fillId="0" borderId="10" xfId="0" applyFont="1" applyFill="1" applyBorder="1" applyAlignment="1">
      <alignment horizontal="center" vertical="center" textRotation="90"/>
    </xf>
    <xf numFmtId="0" fontId="11" fillId="0" borderId="10" xfId="0" applyFont="1" applyFill="1" applyBorder="1" applyAlignment="1">
      <alignment vertical="center"/>
    </xf>
    <xf numFmtId="215" fontId="11" fillId="0" borderId="10" xfId="62" applyNumberFormat="1" applyFont="1" applyFill="1" applyBorder="1" applyAlignment="1">
      <alignment horizontal="center" vertical="center"/>
    </xf>
    <xf numFmtId="0" fontId="5" fillId="0" borderId="0" xfId="0" applyFont="1" applyFill="1" applyBorder="1" applyAlignment="1">
      <alignment vertical="center"/>
    </xf>
    <xf numFmtId="201" fontId="3" fillId="0" borderId="10" xfId="62" applyNumberFormat="1" applyFont="1" applyFill="1" applyBorder="1" applyAlignment="1">
      <alignment horizontal="center" vertical="center"/>
    </xf>
    <xf numFmtId="201" fontId="11" fillId="0" borderId="10" xfId="62" applyNumberFormat="1"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3" fillId="0" borderId="10" xfId="0" applyFont="1" applyFill="1" applyBorder="1" applyAlignment="1">
      <alignment vertical="center" wrapText="1"/>
    </xf>
    <xf numFmtId="164" fontId="3" fillId="0" borderId="10" xfId="0" applyNumberFormat="1" applyFont="1" applyFill="1" applyBorder="1" applyAlignment="1">
      <alignment horizontal="center" vertical="center"/>
    </xf>
    <xf numFmtId="164" fontId="3" fillId="0" borderId="10" xfId="62" applyNumberFormat="1" applyFont="1" applyFill="1" applyBorder="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vertical="center"/>
    </xf>
    <xf numFmtId="164" fontId="3" fillId="0" borderId="24" xfId="62" applyNumberFormat="1" applyFont="1" applyFill="1" applyBorder="1" applyAlignment="1">
      <alignment horizontal="center" vertical="center"/>
    </xf>
    <xf numFmtId="0" fontId="5" fillId="24" borderId="0" xfId="0" applyFont="1" applyFill="1" applyAlignment="1">
      <alignment vertical="center"/>
    </xf>
    <xf numFmtId="0" fontId="5" fillId="24" borderId="10" xfId="0" applyFont="1" applyFill="1" applyBorder="1" applyAlignment="1">
      <alignment vertical="center"/>
    </xf>
    <xf numFmtId="0" fontId="5"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166" fontId="3" fillId="24" borderId="10" xfId="62" applyNumberFormat="1" applyFont="1" applyFill="1" applyBorder="1" applyAlignment="1">
      <alignment horizontal="center" vertical="center"/>
    </xf>
    <xf numFmtId="164" fontId="3" fillId="24" borderId="10" xfId="62" applyNumberFormat="1" applyFont="1" applyFill="1" applyBorder="1" applyAlignment="1">
      <alignment horizontal="center" vertical="center"/>
    </xf>
    <xf numFmtId="0" fontId="3" fillId="24" borderId="0" xfId="0" applyFont="1" applyFill="1" applyAlignment="1">
      <alignment vertical="center"/>
    </xf>
    <xf numFmtId="0" fontId="3" fillId="24" borderId="25" xfId="0" applyFont="1" applyFill="1" applyBorder="1" applyAlignment="1">
      <alignment horizontal="center" vertical="center"/>
    </xf>
    <xf numFmtId="0" fontId="3" fillId="24" borderId="26" xfId="0" applyFont="1" applyFill="1" applyBorder="1" applyAlignment="1">
      <alignment horizontal="center" vertical="center"/>
    </xf>
    <xf numFmtId="0" fontId="3" fillId="24" borderId="0" xfId="59" applyNumberFormat="1" applyFont="1" applyFill="1" applyBorder="1" applyAlignment="1">
      <alignment vertical="center"/>
      <protection/>
    </xf>
    <xf numFmtId="0" fontId="3" fillId="24" borderId="0" xfId="0" applyFont="1" applyFill="1" applyAlignment="1">
      <alignment vertical="center" wrapText="1"/>
    </xf>
    <xf numFmtId="0" fontId="3" fillId="0" borderId="0" xfId="0" applyFont="1" applyFill="1" applyBorder="1" applyAlignment="1">
      <alignment horizontal="right" vertical="center"/>
    </xf>
    <xf numFmtId="0" fontId="3" fillId="0" borderId="11" xfId="59" applyNumberFormat="1" applyFont="1" applyFill="1" applyBorder="1" applyAlignment="1">
      <alignment vertical="center"/>
      <protection/>
    </xf>
    <xf numFmtId="182" fontId="3" fillId="0" borderId="11" xfId="0" applyNumberFormat="1" applyFont="1" applyFill="1" applyBorder="1" applyAlignment="1">
      <alignment horizontal="center" vertical="center" wrapText="1"/>
    </xf>
    <xf numFmtId="182" fontId="3" fillId="0" borderId="11" xfId="62" applyNumberFormat="1" applyFont="1" applyFill="1" applyBorder="1" applyAlignment="1">
      <alignment horizontal="center" vertical="center" wrapText="1"/>
    </xf>
    <xf numFmtId="0" fontId="3" fillId="0" borderId="12" xfId="59" applyNumberFormat="1" applyFont="1" applyFill="1" applyBorder="1" applyAlignment="1">
      <alignment vertical="center"/>
      <protection/>
    </xf>
    <xf numFmtId="182" fontId="3" fillId="0" borderId="12" xfId="0" applyNumberFormat="1" applyFont="1" applyFill="1" applyBorder="1" applyAlignment="1">
      <alignment horizontal="center" vertical="center" wrapText="1"/>
    </xf>
    <xf numFmtId="0" fontId="11" fillId="0" borderId="12" xfId="59" applyNumberFormat="1" applyFont="1" applyFill="1" applyBorder="1" applyAlignment="1">
      <alignment vertical="center"/>
      <protection/>
    </xf>
    <xf numFmtId="3" fontId="11" fillId="0" borderId="12" xfId="0" applyNumberFormat="1" applyFont="1" applyFill="1" applyBorder="1" applyAlignment="1">
      <alignment horizontal="center" vertical="center" wrapText="1"/>
    </xf>
    <xf numFmtId="182" fontId="11" fillId="0" borderId="12" xfId="0" applyNumberFormat="1" applyFont="1" applyFill="1" applyBorder="1" applyAlignment="1">
      <alignment horizontal="center" vertical="center" wrapText="1"/>
    </xf>
    <xf numFmtId="1" fontId="11" fillId="0" borderId="0" xfId="0" applyNumberFormat="1" applyFont="1" applyFill="1" applyAlignment="1">
      <alignment vertical="center"/>
    </xf>
    <xf numFmtId="0" fontId="3" fillId="0" borderId="13" xfId="59" applyNumberFormat="1" applyFont="1" applyFill="1" applyBorder="1" applyAlignment="1">
      <alignment vertical="center"/>
      <protection/>
    </xf>
    <xf numFmtId="182" fontId="3" fillId="0" borderId="13" xfId="0" applyNumberFormat="1"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3" fillId="0" borderId="0" xfId="55" applyFont="1" applyAlignment="1">
      <alignment horizontal="center"/>
      <protection/>
    </xf>
    <xf numFmtId="0" fontId="3" fillId="0" borderId="27" xfId="55" applyFont="1" applyBorder="1">
      <alignment/>
      <protection/>
    </xf>
    <xf numFmtId="0" fontId="3" fillId="0" borderId="28" xfId="55" applyFont="1" applyBorder="1">
      <alignment/>
      <protection/>
    </xf>
    <xf numFmtId="0" fontId="3" fillId="0" borderId="27" xfId="55" applyFont="1" applyBorder="1">
      <alignment/>
      <protection/>
    </xf>
    <xf numFmtId="0" fontId="3" fillId="0" borderId="29" xfId="55" applyFont="1" applyBorder="1">
      <alignment/>
      <protection/>
    </xf>
    <xf numFmtId="0" fontId="5" fillId="0" borderId="0" xfId="55" applyFont="1">
      <alignment/>
      <protection/>
    </xf>
    <xf numFmtId="0" fontId="3" fillId="0" borderId="0" xfId="0" applyFont="1" applyBorder="1" applyAlignment="1">
      <alignment/>
    </xf>
    <xf numFmtId="0" fontId="5" fillId="0" borderId="10" xfId="55" applyFont="1" applyBorder="1" applyAlignment="1">
      <alignment horizontal="center"/>
      <protection/>
    </xf>
    <xf numFmtId="0" fontId="3" fillId="0" borderId="14" xfId="55" applyFont="1" applyBorder="1" applyAlignment="1">
      <alignment horizontal="center"/>
      <protection/>
    </xf>
    <xf numFmtId="0" fontId="3" fillId="0" borderId="22" xfId="55" applyFont="1" applyBorder="1" applyAlignment="1">
      <alignment horizontal="center"/>
      <protection/>
    </xf>
    <xf numFmtId="0" fontId="3" fillId="0" borderId="15" xfId="55" applyFont="1" applyBorder="1" applyAlignment="1">
      <alignment horizontal="center"/>
      <protection/>
    </xf>
    <xf numFmtId="0" fontId="3" fillId="0" borderId="29" xfId="55" applyFont="1" applyBorder="1">
      <alignment/>
      <protection/>
    </xf>
    <xf numFmtId="0" fontId="3" fillId="0" borderId="30" xfId="55" applyFont="1" applyBorder="1">
      <alignment/>
      <protection/>
    </xf>
    <xf numFmtId="0" fontId="3" fillId="0" borderId="31" xfId="55" applyFont="1" applyBorder="1">
      <alignment/>
      <protection/>
    </xf>
    <xf numFmtId="0" fontId="3" fillId="0" borderId="32" xfId="55" applyFont="1" applyBorder="1">
      <alignment/>
      <protection/>
    </xf>
    <xf numFmtId="0" fontId="3" fillId="0" borderId="10" xfId="55" applyFont="1" applyBorder="1" applyAlignment="1">
      <alignment horizontal="center"/>
      <protection/>
    </xf>
    <xf numFmtId="0" fontId="3" fillId="0" borderId="33" xfId="55" applyFont="1" applyBorder="1">
      <alignment/>
      <protection/>
    </xf>
    <xf numFmtId="3" fontId="3" fillId="0" borderId="0" xfId="55" applyNumberFormat="1" applyFont="1" applyBorder="1">
      <alignment/>
      <protection/>
    </xf>
    <xf numFmtId="3" fontId="3" fillId="0" borderId="34" xfId="55" applyNumberFormat="1" applyFont="1" applyBorder="1">
      <alignment/>
      <protection/>
    </xf>
    <xf numFmtId="3" fontId="3" fillId="0" borderId="10" xfId="55" applyNumberFormat="1" applyFont="1" applyBorder="1" applyAlignment="1">
      <alignment horizontal="center"/>
      <protection/>
    </xf>
    <xf numFmtId="3" fontId="3" fillId="0" borderId="0" xfId="0" applyNumberFormat="1" applyFont="1" applyBorder="1" applyAlignment="1">
      <alignment/>
    </xf>
    <xf numFmtId="0" fontId="3" fillId="0" borderId="35" xfId="55" applyFont="1" applyBorder="1">
      <alignment/>
      <protection/>
    </xf>
    <xf numFmtId="3" fontId="3" fillId="0" borderId="36" xfId="55" applyNumberFormat="1" applyFont="1" applyBorder="1">
      <alignment/>
      <protection/>
    </xf>
    <xf numFmtId="3" fontId="3" fillId="0" borderId="37" xfId="55" applyNumberFormat="1" applyFont="1" applyBorder="1">
      <alignment/>
      <protection/>
    </xf>
    <xf numFmtId="0" fontId="3" fillId="0" borderId="0" xfId="55" applyFont="1" applyBorder="1">
      <alignment/>
      <protection/>
    </xf>
    <xf numFmtId="3" fontId="3" fillId="0" borderId="0" xfId="55" applyNumberFormat="1" applyFont="1" applyBorder="1" applyAlignment="1">
      <alignment horizontal="center"/>
      <protection/>
    </xf>
    <xf numFmtId="0" fontId="3" fillId="0" borderId="10" xfId="55" applyFont="1" applyBorder="1">
      <alignment/>
      <protection/>
    </xf>
    <xf numFmtId="166" fontId="3" fillId="0" borderId="0" xfId="62" applyNumberFormat="1" applyFont="1" applyAlignment="1">
      <alignment/>
    </xf>
    <xf numFmtId="0" fontId="3" fillId="0" borderId="28" xfId="55" applyFont="1" applyBorder="1" applyAlignment="1">
      <alignment horizontal="center"/>
      <protection/>
    </xf>
    <xf numFmtId="0" fontId="3" fillId="0" borderId="27" xfId="55" applyFont="1" applyBorder="1" applyAlignment="1">
      <alignment horizontal="center"/>
      <protection/>
    </xf>
    <xf numFmtId="0" fontId="3" fillId="0" borderId="29" xfId="55" applyFont="1" applyBorder="1" applyAlignment="1">
      <alignment horizontal="center"/>
      <protection/>
    </xf>
    <xf numFmtId="0" fontId="3" fillId="0" borderId="31" xfId="55" applyFont="1" applyBorder="1" applyAlignment="1">
      <alignment horizontal="center"/>
      <protection/>
    </xf>
    <xf numFmtId="0" fontId="3" fillId="0" borderId="32" xfId="55" applyFont="1" applyBorder="1" applyAlignment="1">
      <alignment horizontal="center"/>
      <protection/>
    </xf>
    <xf numFmtId="3" fontId="3" fillId="0" borderId="38" xfId="55" applyNumberFormat="1" applyFont="1" applyBorder="1" applyAlignment="1">
      <alignment horizontal="center"/>
      <protection/>
    </xf>
    <xf numFmtId="3" fontId="3" fillId="0" borderId="34" xfId="55" applyNumberFormat="1" applyFont="1" applyBorder="1" applyAlignment="1">
      <alignment horizontal="center"/>
      <protection/>
    </xf>
    <xf numFmtId="3" fontId="3" fillId="0" borderId="38" xfId="55" applyNumberFormat="1" applyFont="1" applyBorder="1">
      <alignment/>
      <protection/>
    </xf>
    <xf numFmtId="3" fontId="3" fillId="0" borderId="39" xfId="55" applyNumberFormat="1" applyFont="1" applyBorder="1" applyAlignment="1">
      <alignment horizontal="center"/>
      <protection/>
    </xf>
    <xf numFmtId="3" fontId="3" fillId="0" borderId="36" xfId="55" applyNumberFormat="1" applyFont="1" applyBorder="1" applyAlignment="1">
      <alignment horizontal="center"/>
      <protection/>
    </xf>
    <xf numFmtId="3" fontId="3" fillId="0" borderId="37" xfId="55" applyNumberFormat="1" applyFont="1" applyBorder="1" applyAlignment="1">
      <alignment horizontal="center"/>
      <protection/>
    </xf>
    <xf numFmtId="3" fontId="3" fillId="0" borderId="39" xfId="55" applyNumberFormat="1" applyFont="1" applyBorder="1">
      <alignment/>
      <protection/>
    </xf>
    <xf numFmtId="0" fontId="3" fillId="0" borderId="11" xfId="0" applyFont="1" applyFill="1" applyBorder="1" applyAlignment="1">
      <alignment horizontal="left" vertical="top" wrapText="1"/>
    </xf>
    <xf numFmtId="1" fontId="3" fillId="0" borderId="11"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1" fontId="3" fillId="0" borderId="12" xfId="0"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1" fontId="3" fillId="0" borderId="13"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wrapText="1"/>
    </xf>
    <xf numFmtId="0" fontId="5" fillId="0" borderId="23" xfId="0" applyFont="1" applyFill="1" applyBorder="1" applyAlignment="1">
      <alignment vertical="center"/>
    </xf>
    <xf numFmtId="0" fontId="3" fillId="0" borderId="23" xfId="0" applyFont="1" applyFill="1" applyBorder="1" applyAlignment="1">
      <alignment vertical="center"/>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1" fontId="3" fillId="0" borderId="11" xfId="0" applyNumberFormat="1" applyFont="1" applyFill="1" applyBorder="1" applyAlignment="1">
      <alignment horizontal="left" vertical="top" wrapText="1"/>
    </xf>
    <xf numFmtId="1" fontId="3" fillId="0" borderId="12" xfId="0" applyNumberFormat="1" applyFont="1" applyFill="1" applyBorder="1" applyAlignment="1">
      <alignment horizontal="left" vertical="top" wrapText="1"/>
    </xf>
    <xf numFmtId="1" fontId="3" fillId="0" borderId="13" xfId="0" applyNumberFormat="1" applyFont="1" applyFill="1" applyBorder="1" applyAlignment="1">
      <alignment horizontal="left" vertical="top" wrapText="1"/>
    </xf>
    <xf numFmtId="14"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top" wrapText="1"/>
    </xf>
    <xf numFmtId="14" fontId="3" fillId="0" borderId="12" xfId="0" applyNumberFormat="1" applyFont="1" applyFill="1" applyBorder="1" applyAlignment="1">
      <alignment horizontal="left" vertical="top" wrapText="1"/>
    </xf>
    <xf numFmtId="0" fontId="3" fillId="0" borderId="12" xfId="0" applyFont="1" applyFill="1" applyBorder="1" applyAlignment="1">
      <alignment horizontal="center" vertical="top" wrapText="1"/>
    </xf>
    <xf numFmtId="14" fontId="3" fillId="0" borderId="13" xfId="0" applyNumberFormat="1" applyFont="1" applyFill="1" applyBorder="1" applyAlignment="1">
      <alignment horizontal="left" vertical="top" wrapText="1"/>
    </xf>
    <xf numFmtId="0" fontId="3" fillId="0" borderId="13" xfId="0" applyFont="1" applyFill="1" applyBorder="1" applyAlignment="1">
      <alignment horizontal="center" vertical="top" wrapText="1"/>
    </xf>
    <xf numFmtId="0" fontId="5" fillId="0" borderId="0" xfId="0" applyFont="1" applyAlignment="1">
      <alignment vertical="top"/>
    </xf>
    <xf numFmtId="0" fontId="3" fillId="0" borderId="0" xfId="0" applyFont="1" applyAlignment="1">
      <alignment vertical="top"/>
    </xf>
    <xf numFmtId="0" fontId="5" fillId="0" borderId="10" xfId="0" applyFont="1" applyFill="1" applyBorder="1" applyAlignment="1">
      <alignment vertical="center"/>
    </xf>
    <xf numFmtId="0" fontId="5" fillId="0" borderId="10" xfId="0" applyNumberFormat="1" applyFont="1" applyFill="1" applyBorder="1" applyAlignment="1">
      <alignment horizontal="center" vertical="center" wrapText="1"/>
    </xf>
    <xf numFmtId="0" fontId="3" fillId="0" borderId="11" xfId="0" applyFont="1" applyBorder="1" applyAlignment="1">
      <alignment vertical="top"/>
    </xf>
    <xf numFmtId="164" fontId="3" fillId="0" borderId="11" xfId="0" applyNumberFormat="1" applyFont="1" applyBorder="1" applyAlignment="1" quotePrefix="1">
      <alignment horizontal="center" vertical="top"/>
    </xf>
    <xf numFmtId="164" fontId="5" fillId="0" borderId="11" xfId="0" applyNumberFormat="1" applyFont="1" applyBorder="1" applyAlignment="1" quotePrefix="1">
      <alignment horizontal="center" vertical="top"/>
    </xf>
    <xf numFmtId="0" fontId="3" fillId="0" borderId="12" xfId="0" applyFont="1" applyBorder="1" applyAlignment="1">
      <alignment vertical="top"/>
    </xf>
    <xf numFmtId="164" fontId="3" fillId="0" borderId="12" xfId="0" applyNumberFormat="1" applyFont="1" applyBorder="1" applyAlignment="1" quotePrefix="1">
      <alignment horizontal="center" vertical="top"/>
    </xf>
    <xf numFmtId="164" fontId="5" fillId="0" borderId="12" xfId="0" applyNumberFormat="1" applyFont="1" applyBorder="1" applyAlignment="1" quotePrefix="1">
      <alignment horizontal="center" vertical="top"/>
    </xf>
    <xf numFmtId="0" fontId="3" fillId="0" borderId="13" xfId="0" applyFont="1" applyBorder="1" applyAlignment="1">
      <alignment vertical="top"/>
    </xf>
    <xf numFmtId="164" fontId="3" fillId="0" borderId="13" xfId="0" applyNumberFormat="1" applyFont="1" applyBorder="1" applyAlignment="1" quotePrefix="1">
      <alignment horizontal="center" vertical="top"/>
    </xf>
    <xf numFmtId="164" fontId="5" fillId="0" borderId="13" xfId="0" applyNumberFormat="1" applyFont="1" applyBorder="1" applyAlignment="1" quotePrefix="1">
      <alignment horizontal="center" vertical="top"/>
    </xf>
    <xf numFmtId="0" fontId="5" fillId="0" borderId="11" xfId="0" applyFont="1" applyFill="1" applyBorder="1" applyAlignment="1">
      <alignment vertical="center"/>
    </xf>
    <xf numFmtId="0" fontId="5" fillId="0" borderId="10" xfId="0" applyFont="1" applyFill="1" applyBorder="1" applyAlignment="1">
      <alignment horizontal="center" vertical="top"/>
    </xf>
    <xf numFmtId="0" fontId="5" fillId="0" borderId="13" xfId="0" applyFont="1" applyFill="1" applyBorder="1" applyAlignment="1">
      <alignment vertical="center"/>
    </xf>
    <xf numFmtId="164" fontId="3" fillId="0" borderId="11" xfId="0" applyNumberFormat="1" applyFont="1" applyFill="1" applyBorder="1" applyAlignment="1">
      <alignment horizontal="center" vertical="top"/>
    </xf>
    <xf numFmtId="164" fontId="3" fillId="0" borderId="12" xfId="0" applyNumberFormat="1" applyFont="1" applyFill="1" applyBorder="1" applyAlignment="1">
      <alignment horizontal="center" vertical="top"/>
    </xf>
    <xf numFmtId="0" fontId="3" fillId="0" borderId="13" xfId="0" applyFont="1" applyFill="1" applyBorder="1" applyAlignment="1">
      <alignment vertical="top"/>
    </xf>
    <xf numFmtId="164" fontId="3" fillId="0" borderId="13" xfId="0" applyNumberFormat="1" applyFont="1" applyFill="1" applyBorder="1" applyAlignment="1">
      <alignment horizontal="center" vertical="top"/>
    </xf>
    <xf numFmtId="0" fontId="0" fillId="0" borderId="0" xfId="0" applyAlignment="1">
      <alignment vertical="center" wrapText="1"/>
    </xf>
    <xf numFmtId="0" fontId="0" fillId="0" borderId="0" xfId="0" applyAlignment="1">
      <alignment vertical="center"/>
    </xf>
    <xf numFmtId="166" fontId="5" fillId="0" borderId="10" xfId="62" applyNumberFormat="1" applyFont="1" applyFill="1" applyBorder="1" applyAlignment="1">
      <alignment horizontal="center" vertical="center" wrapText="1"/>
    </xf>
    <xf numFmtId="0" fontId="3" fillId="0" borderId="12" xfId="0" applyFont="1" applyFill="1" applyBorder="1" applyAlignment="1">
      <alignment horizontal="center" vertical="center"/>
    </xf>
    <xf numFmtId="166" fontId="3" fillId="0" borderId="12" xfId="62" applyNumberFormat="1" applyFont="1" applyFill="1" applyBorder="1" applyAlignment="1">
      <alignment horizontal="center" vertical="center"/>
    </xf>
    <xf numFmtId="0" fontId="3" fillId="0" borderId="13" xfId="0" applyFont="1" applyFill="1" applyBorder="1" applyAlignment="1">
      <alignment horizontal="center" vertical="center"/>
    </xf>
    <xf numFmtId="166" fontId="3" fillId="0" borderId="13" xfId="62" applyNumberFormat="1" applyFont="1" applyFill="1" applyBorder="1" applyAlignment="1">
      <alignment horizontal="center" vertical="center"/>
    </xf>
    <xf numFmtId="0" fontId="5" fillId="0" borderId="14" xfId="0" applyFont="1" applyFill="1" applyBorder="1" applyAlignment="1">
      <alignment horizontal="center" vertical="top"/>
    </xf>
    <xf numFmtId="0" fontId="3" fillId="0" borderId="17" xfId="0" applyFont="1" applyFill="1" applyBorder="1" applyAlignment="1">
      <alignment horizontal="left" vertical="top"/>
    </xf>
    <xf numFmtId="164" fontId="3" fillId="0" borderId="16" xfId="0" applyNumberFormat="1" applyFont="1" applyFill="1" applyBorder="1" applyAlignment="1">
      <alignment horizontal="center" vertical="top"/>
    </xf>
    <xf numFmtId="0" fontId="3" fillId="0" borderId="19" xfId="0" applyFont="1" applyFill="1" applyBorder="1" applyAlignment="1">
      <alignment horizontal="left" vertical="top"/>
    </xf>
    <xf numFmtId="164" fontId="3" fillId="0" borderId="18" xfId="0" applyNumberFormat="1" applyFont="1" applyFill="1" applyBorder="1" applyAlignment="1">
      <alignment horizontal="center" vertical="top"/>
    </xf>
    <xf numFmtId="0" fontId="3" fillId="0" borderId="21" xfId="0" applyFont="1" applyFill="1" applyBorder="1" applyAlignment="1">
      <alignment horizontal="left" vertical="top"/>
    </xf>
    <xf numFmtId="164" fontId="3" fillId="0" borderId="20" xfId="0" applyNumberFormat="1" applyFont="1" applyFill="1" applyBorder="1" applyAlignment="1">
      <alignment horizontal="center" vertical="top"/>
    </xf>
    <xf numFmtId="0" fontId="3" fillId="0" borderId="0" xfId="61" applyFont="1" applyAlignment="1">
      <alignment vertical="center"/>
      <protection/>
    </xf>
    <xf numFmtId="0" fontId="3" fillId="0" borderId="0" xfId="61" applyFont="1">
      <alignment/>
      <protection/>
    </xf>
    <xf numFmtId="0" fontId="3" fillId="0" borderId="0" xfId="0" applyFont="1" applyAlignment="1">
      <alignment horizontal="justify"/>
    </xf>
    <xf numFmtId="0" fontId="3" fillId="0" borderId="0" xfId="0" applyFont="1" applyAlignment="1">
      <alignment/>
    </xf>
    <xf numFmtId="0" fontId="5" fillId="0" borderId="10" xfId="61" applyFont="1" applyBorder="1" applyAlignment="1">
      <alignment horizontal="center"/>
      <protection/>
    </xf>
    <xf numFmtId="0" fontId="5" fillId="0" borderId="18" xfId="61" applyFont="1" applyBorder="1" applyAlignment="1">
      <alignment horizontal="center"/>
      <protection/>
    </xf>
    <xf numFmtId="0" fontId="3" fillId="0" borderId="10" xfId="61" applyFont="1" applyBorder="1" applyAlignment="1">
      <alignment horizontal="center"/>
      <protection/>
    </xf>
    <xf numFmtId="164" fontId="3" fillId="0" borderId="10" xfId="61" applyNumberFormat="1" applyFont="1" applyBorder="1" applyAlignment="1">
      <alignment horizontal="center"/>
      <protection/>
    </xf>
    <xf numFmtId="0" fontId="3" fillId="0" borderId="18" xfId="61" applyFont="1" applyBorder="1" applyAlignment="1">
      <alignment horizontal="center"/>
      <protection/>
    </xf>
    <xf numFmtId="0" fontId="3" fillId="0" borderId="0" xfId="0" applyFont="1" applyAlignment="1">
      <alignment horizontal="left" wrapText="1"/>
    </xf>
    <xf numFmtId="0" fontId="5" fillId="0" borderId="0" xfId="61" applyFont="1">
      <alignment/>
      <protection/>
    </xf>
    <xf numFmtId="0" fontId="5" fillId="0" borderId="14" xfId="0" applyFont="1" applyFill="1" applyBorder="1" applyAlignment="1">
      <alignment vertical="top"/>
    </xf>
    <xf numFmtId="0" fontId="3" fillId="0" borderId="10" xfId="0" applyFont="1" applyFill="1" applyBorder="1" applyAlignment="1">
      <alignment horizontal="left" vertical="top" wrapText="1"/>
    </xf>
    <xf numFmtId="201" fontId="3" fillId="0" borderId="10" xfId="62" applyNumberFormat="1" applyFont="1" applyFill="1" applyBorder="1" applyAlignment="1">
      <alignment horizontal="center" vertical="top"/>
    </xf>
    <xf numFmtId="164" fontId="3" fillId="0" borderId="10" xfId="62" applyNumberFormat="1" applyFont="1" applyFill="1" applyBorder="1" applyAlignment="1">
      <alignment horizontal="center" vertical="top"/>
    </xf>
    <xf numFmtId="0" fontId="3" fillId="0" borderId="16" xfId="0" applyFont="1" applyFill="1" applyBorder="1" applyAlignment="1">
      <alignment horizontal="left" vertical="top" wrapText="1"/>
    </xf>
    <xf numFmtId="201" fontId="3" fillId="0" borderId="11" xfId="62" applyNumberFormat="1" applyFont="1" applyFill="1" applyBorder="1" applyAlignment="1">
      <alignment horizontal="center" vertical="top"/>
    </xf>
    <xf numFmtId="164" fontId="3" fillId="0" borderId="11" xfId="62" applyNumberFormat="1" applyFont="1" applyFill="1" applyBorder="1" applyAlignment="1">
      <alignment horizontal="center" vertical="top"/>
    </xf>
    <xf numFmtId="201" fontId="3" fillId="0" borderId="12" xfId="62" applyNumberFormat="1" applyFont="1" applyFill="1" applyBorder="1" applyAlignment="1">
      <alignment horizontal="center" vertical="top"/>
    </xf>
    <xf numFmtId="164" fontId="3" fillId="0" borderId="12" xfId="62" applyNumberFormat="1" applyFont="1" applyFill="1" applyBorder="1" applyAlignment="1">
      <alignment horizontal="center" vertical="top"/>
    </xf>
    <xf numFmtId="201" fontId="3" fillId="0" borderId="13" xfId="62" applyNumberFormat="1" applyFont="1" applyFill="1" applyBorder="1" applyAlignment="1">
      <alignment horizontal="center" vertical="top"/>
    </xf>
    <xf numFmtId="164" fontId="3" fillId="0" borderId="13" xfId="62" applyNumberFormat="1" applyFont="1" applyFill="1" applyBorder="1" applyAlignment="1">
      <alignment horizontal="center" vertical="top"/>
    </xf>
    <xf numFmtId="0" fontId="3" fillId="0" borderId="0" xfId="0" applyFont="1" applyFill="1" applyAlignment="1">
      <alignment horizontal="right" vertical="center"/>
    </xf>
    <xf numFmtId="0" fontId="5"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1" xfId="0" applyFont="1" applyFill="1" applyBorder="1" applyAlignment="1">
      <alignment horizontal="right" vertical="center" wrapText="1"/>
    </xf>
    <xf numFmtId="0" fontId="5" fillId="0" borderId="11" xfId="0" applyFont="1" applyFill="1" applyBorder="1" applyAlignment="1">
      <alignment horizontal="right" vertical="center"/>
    </xf>
    <xf numFmtId="0" fontId="3" fillId="0" borderId="18" xfId="0" applyFont="1" applyFill="1" applyBorder="1" applyAlignment="1">
      <alignment vertical="center" wrapText="1"/>
    </xf>
    <xf numFmtId="164" fontId="3" fillId="0" borderId="12" xfId="0" applyNumberFormat="1" applyFont="1" applyFill="1" applyBorder="1" applyAlignment="1">
      <alignment horizontal="righ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64" fontId="5" fillId="0" borderId="13" xfId="0" applyNumberFormat="1" applyFont="1" applyFill="1" applyBorder="1" applyAlignment="1">
      <alignment horizontal="right" vertical="center"/>
    </xf>
    <xf numFmtId="0" fontId="5" fillId="0" borderId="16" xfId="0" applyFont="1" applyFill="1" applyBorder="1" applyAlignment="1">
      <alignment horizontal="left" vertical="center" wrapText="1"/>
    </xf>
    <xf numFmtId="164" fontId="5" fillId="0" borderId="11" xfId="0" applyNumberFormat="1" applyFont="1" applyFill="1" applyBorder="1" applyAlignment="1">
      <alignment horizontal="right" vertical="center"/>
    </xf>
    <xf numFmtId="0" fontId="5" fillId="0" borderId="19" xfId="0" applyFont="1" applyFill="1" applyBorder="1" applyAlignment="1">
      <alignment/>
    </xf>
    <xf numFmtId="0" fontId="5" fillId="0" borderId="24" xfId="0" applyFont="1" applyFill="1" applyBorder="1" applyAlignment="1">
      <alignment vertical="top"/>
    </xf>
    <xf numFmtId="0" fontId="5" fillId="0" borderId="17" xfId="0" applyFont="1" applyFill="1" applyBorder="1" applyAlignment="1">
      <alignment vertical="top"/>
    </xf>
    <xf numFmtId="0" fontId="3" fillId="0" borderId="11" xfId="0" applyFont="1" applyFill="1" applyBorder="1" applyAlignment="1">
      <alignment horizontal="right" vertical="top" wrapText="1" indent="1"/>
    </xf>
    <xf numFmtId="0" fontId="3" fillId="0" borderId="11" xfId="0" applyFont="1" applyFill="1" applyBorder="1" applyAlignment="1">
      <alignment horizontal="right" vertical="top" indent="1"/>
    </xf>
    <xf numFmtId="0" fontId="3" fillId="0" borderId="16" xfId="0" applyFont="1" applyFill="1" applyBorder="1" applyAlignment="1">
      <alignment horizontal="right" vertical="top" indent="1"/>
    </xf>
    <xf numFmtId="0" fontId="3" fillId="0" borderId="0" xfId="0" applyFont="1" applyFill="1" applyBorder="1" applyAlignment="1">
      <alignment horizontal="left" vertical="top"/>
    </xf>
    <xf numFmtId="1" fontId="3" fillId="0" borderId="12" xfId="0" applyNumberFormat="1" applyFont="1" applyFill="1" applyBorder="1" applyAlignment="1">
      <alignment horizontal="center" vertical="top"/>
    </xf>
    <xf numFmtId="1" fontId="3" fillId="0" borderId="18" xfId="0" applyNumberFormat="1" applyFont="1" applyFill="1" applyBorder="1" applyAlignment="1">
      <alignment horizontal="center" vertical="top"/>
    </xf>
    <xf numFmtId="0" fontId="3" fillId="0" borderId="19" xfId="0" applyFont="1" applyFill="1" applyBorder="1" applyAlignment="1">
      <alignment horizontal="left" vertical="top" wrapText="1"/>
    </xf>
    <xf numFmtId="0" fontId="3" fillId="0" borderId="23" xfId="0" applyFont="1" applyFill="1" applyBorder="1" applyAlignment="1">
      <alignment horizontal="left" vertical="top"/>
    </xf>
    <xf numFmtId="1" fontId="3" fillId="0" borderId="13" xfId="0" applyNumberFormat="1" applyFont="1" applyFill="1" applyBorder="1" applyAlignment="1">
      <alignment horizontal="center" vertical="top"/>
    </xf>
    <xf numFmtId="1" fontId="3" fillId="0" borderId="20" xfId="0" applyNumberFormat="1" applyFont="1" applyFill="1" applyBorder="1" applyAlignment="1">
      <alignment horizontal="center" vertical="top"/>
    </xf>
    <xf numFmtId="0" fontId="5" fillId="0" borderId="24" xfId="0" applyFont="1" applyFill="1" applyBorder="1" applyAlignment="1">
      <alignment horizontal="left" vertical="top"/>
    </xf>
    <xf numFmtId="0" fontId="5" fillId="0" borderId="17" xfId="0" applyFont="1" applyFill="1" applyBorder="1" applyAlignment="1">
      <alignment horizontal="left" vertical="top"/>
    </xf>
    <xf numFmtId="1" fontId="3" fillId="0" borderId="11" xfId="0" applyNumberFormat="1" applyFont="1" applyFill="1" applyBorder="1" applyAlignment="1">
      <alignment horizontal="center" vertical="top"/>
    </xf>
    <xf numFmtId="1" fontId="3" fillId="0" borderId="16" xfId="0" applyNumberFormat="1" applyFont="1" applyFill="1" applyBorder="1" applyAlignment="1">
      <alignment horizontal="center" vertical="top"/>
    </xf>
    <xf numFmtId="0" fontId="3" fillId="0" borderId="0" xfId="0" applyFont="1" applyFill="1" applyBorder="1" applyAlignment="1">
      <alignment horizontal="left" vertical="top"/>
    </xf>
    <xf numFmtId="0" fontId="3" fillId="0" borderId="23" xfId="0" applyFont="1" applyFill="1" applyBorder="1" applyAlignment="1">
      <alignment vertical="top"/>
    </xf>
    <xf numFmtId="0" fontId="3" fillId="0" borderId="40" xfId="0" applyFont="1" applyBorder="1" applyAlignment="1">
      <alignment horizontal="center" vertical="center"/>
    </xf>
    <xf numFmtId="0" fontId="5" fillId="0" borderId="41" xfId="0" applyFont="1" applyBorder="1" applyAlignment="1">
      <alignment horizontal="center" vertical="center"/>
    </xf>
    <xf numFmtId="0" fontId="3" fillId="0" borderId="41" xfId="0" applyFont="1" applyBorder="1" applyAlignment="1">
      <alignment horizontal="center" vertical="center"/>
    </xf>
    <xf numFmtId="166" fontId="3" fillId="0" borderId="41" xfId="0" applyNumberFormat="1" applyFont="1" applyBorder="1" applyAlignment="1">
      <alignment horizontal="center" vertical="center"/>
    </xf>
    <xf numFmtId="10" fontId="3" fillId="0" borderId="41" xfId="0" applyNumberFormat="1" applyFont="1" applyBorder="1" applyAlignment="1">
      <alignment horizontal="center" vertical="center"/>
    </xf>
    <xf numFmtId="0" fontId="3" fillId="0" borderId="0" xfId="0" applyFont="1" applyAlignment="1">
      <alignment horizontal="right" wrapText="1"/>
    </xf>
    <xf numFmtId="2" fontId="3" fillId="0" borderId="10" xfId="0" applyNumberFormat="1" applyFont="1" applyBorder="1" applyAlignment="1">
      <alignment horizontal="center"/>
    </xf>
    <xf numFmtId="0" fontId="5" fillId="0" borderId="0" xfId="57" applyFont="1" applyFill="1" applyAlignment="1">
      <alignment horizontal="left" vertical="center"/>
      <protection/>
    </xf>
    <xf numFmtId="0" fontId="5" fillId="0" borderId="0" xfId="57" applyFont="1" applyFill="1">
      <alignment/>
      <protection/>
    </xf>
    <xf numFmtId="0" fontId="5" fillId="0" borderId="0" xfId="57" applyFont="1" applyFill="1" applyAlignment="1">
      <alignment horizontal="center"/>
      <protection/>
    </xf>
    <xf numFmtId="0" fontId="3" fillId="0" borderId="0" xfId="57" applyFont="1" applyFill="1">
      <alignment/>
      <protection/>
    </xf>
    <xf numFmtId="0" fontId="3" fillId="0" borderId="0" xfId="57" applyFont="1" applyFill="1" applyBorder="1" applyAlignment="1">
      <alignment wrapText="1"/>
      <protection/>
    </xf>
    <xf numFmtId="0" fontId="5" fillId="0" borderId="16" xfId="57" applyFont="1" applyFill="1" applyBorder="1" applyAlignment="1">
      <alignment horizontal="center" vertical="top" wrapText="1"/>
      <protection/>
    </xf>
    <xf numFmtId="0" fontId="5" fillId="0" borderId="17" xfId="57" applyFont="1" applyFill="1" applyBorder="1" applyAlignment="1">
      <alignment horizontal="center" vertical="top" wrapText="1"/>
      <protection/>
    </xf>
    <xf numFmtId="0" fontId="5" fillId="0" borderId="14" xfId="57" applyFont="1" applyFill="1" applyBorder="1" applyAlignment="1">
      <alignment horizontal="center" vertical="top" wrapText="1"/>
      <protection/>
    </xf>
    <xf numFmtId="0" fontId="5" fillId="0" borderId="22" xfId="57" applyFont="1" applyFill="1" applyBorder="1" applyAlignment="1">
      <alignment horizontal="center" vertical="top" wrapText="1"/>
      <protection/>
    </xf>
    <xf numFmtId="0" fontId="3" fillId="0" borderId="0" xfId="57" applyFont="1" applyFill="1" applyAlignment="1">
      <alignment vertical="top"/>
      <protection/>
    </xf>
    <xf numFmtId="0" fontId="3" fillId="0" borderId="23" xfId="57" applyFont="1" applyFill="1" applyBorder="1" applyAlignment="1">
      <alignment wrapText="1"/>
      <protection/>
    </xf>
    <xf numFmtId="0" fontId="5" fillId="0" borderId="20" xfId="57" applyFont="1" applyFill="1" applyBorder="1" applyAlignment="1">
      <alignment horizontal="center" vertical="top" wrapText="1"/>
      <protection/>
    </xf>
    <xf numFmtId="0" fontId="5" fillId="0" borderId="21" xfId="57" applyFont="1" applyFill="1" applyBorder="1" applyAlignment="1">
      <alignment horizontal="center" vertical="top" wrapText="1"/>
      <protection/>
    </xf>
    <xf numFmtId="0" fontId="5" fillId="0" borderId="10"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14" xfId="57" applyFont="1" applyFill="1" applyBorder="1" applyAlignment="1">
      <alignment horizontal="center" vertical="center" wrapText="1"/>
      <protection/>
    </xf>
    <xf numFmtId="0" fontId="3" fillId="0" borderId="17" xfId="57" applyFont="1" applyFill="1" applyBorder="1" applyAlignment="1">
      <alignment vertical="top"/>
      <protection/>
    </xf>
    <xf numFmtId="3" fontId="42" fillId="0" borderId="16" xfId="60" applyNumberFormat="1" applyFont="1" applyFill="1" applyBorder="1" applyAlignment="1">
      <alignment vertical="top"/>
      <protection/>
    </xf>
    <xf numFmtId="3" fontId="5" fillId="0" borderId="17" xfId="60" applyNumberFormat="1" applyFont="1" applyFill="1" applyBorder="1" applyAlignment="1">
      <alignment vertical="top"/>
      <protection/>
    </xf>
    <xf numFmtId="232" fontId="3" fillId="0" borderId="11" xfId="62" applyNumberFormat="1" applyFont="1" applyFill="1" applyBorder="1" applyAlignment="1">
      <alignment vertical="top"/>
    </xf>
    <xf numFmtId="0" fontId="3" fillId="0" borderId="16" xfId="57" applyFont="1" applyFill="1" applyBorder="1" applyAlignment="1">
      <alignment horizontal="center" vertical="top" wrapText="1"/>
      <protection/>
    </xf>
    <xf numFmtId="0" fontId="3" fillId="0" borderId="24" xfId="57" applyFont="1" applyFill="1" applyBorder="1" applyAlignment="1">
      <alignment horizontal="center" vertical="top" wrapText="1"/>
      <protection/>
    </xf>
    <xf numFmtId="3" fontId="3" fillId="0" borderId="0" xfId="57" applyNumberFormat="1" applyFont="1" applyFill="1" applyAlignment="1">
      <alignment vertical="top"/>
      <protection/>
    </xf>
    <xf numFmtId="0" fontId="3" fillId="0" borderId="19" xfId="57" applyFont="1" applyFill="1" applyBorder="1" applyAlignment="1">
      <alignment vertical="top"/>
      <protection/>
    </xf>
    <xf numFmtId="3" fontId="43" fillId="0" borderId="18" xfId="60" applyNumberFormat="1" applyFont="1" applyFill="1" applyBorder="1" applyAlignment="1">
      <alignment vertical="top"/>
      <protection/>
    </xf>
    <xf numFmtId="3" fontId="3" fillId="0" borderId="19" xfId="60" applyNumberFormat="1" applyFont="1" applyFill="1" applyBorder="1" applyAlignment="1">
      <alignment vertical="top"/>
      <protection/>
    </xf>
    <xf numFmtId="232" fontId="3" fillId="0" borderId="12" xfId="60" applyNumberFormat="1" applyFont="1" applyFill="1" applyBorder="1" applyAlignment="1">
      <alignment vertical="top"/>
      <protection/>
    </xf>
    <xf numFmtId="3" fontId="5" fillId="0" borderId="18" xfId="57" applyNumberFormat="1" applyFont="1" applyFill="1" applyBorder="1" applyAlignment="1">
      <alignment horizontal="right" vertical="top"/>
      <protection/>
    </xf>
    <xf numFmtId="3" fontId="3" fillId="0" borderId="0" xfId="60" applyNumberFormat="1" applyFont="1" applyFill="1" applyBorder="1" applyAlignment="1" quotePrefix="1">
      <alignment vertical="top"/>
      <protection/>
    </xf>
    <xf numFmtId="0" fontId="3" fillId="0" borderId="21" xfId="57" applyFont="1" applyFill="1" applyBorder="1" applyAlignment="1">
      <alignment vertical="top"/>
      <protection/>
    </xf>
    <xf numFmtId="3" fontId="43" fillId="0" borderId="20" xfId="60" applyNumberFormat="1" applyFont="1" applyFill="1" applyBorder="1" applyAlignment="1">
      <alignment vertical="top"/>
      <protection/>
    </xf>
    <xf numFmtId="3" fontId="3" fillId="0" borderId="21" xfId="60" applyNumberFormat="1" applyFont="1" applyFill="1" applyBorder="1" applyAlignment="1" quotePrefix="1">
      <alignment vertical="top"/>
      <protection/>
    </xf>
    <xf numFmtId="232" fontId="3" fillId="0" borderId="13" xfId="60" applyNumberFormat="1" applyFont="1" applyFill="1" applyBorder="1" applyAlignment="1" quotePrefix="1">
      <alignment vertical="top"/>
      <protection/>
    </xf>
    <xf numFmtId="0" fontId="5" fillId="0" borderId="20" xfId="57" applyFont="1" applyFill="1" applyBorder="1" applyAlignment="1">
      <alignment horizontal="center" vertical="top" wrapText="1"/>
      <protection/>
    </xf>
    <xf numFmtId="0" fontId="5" fillId="0" borderId="23" xfId="57" applyFont="1" applyFill="1" applyBorder="1" applyAlignment="1">
      <alignment horizontal="center" vertical="top" wrapText="1"/>
      <protection/>
    </xf>
    <xf numFmtId="0" fontId="3" fillId="0" borderId="24" xfId="57" applyFont="1" applyFill="1" applyBorder="1" applyAlignment="1">
      <alignment vertical="top"/>
      <protection/>
    </xf>
    <xf numFmtId="3" fontId="42" fillId="0" borderId="16" xfId="60" applyNumberFormat="1" applyFont="1" applyFill="1" applyBorder="1" applyAlignment="1">
      <alignment horizontal="right" vertical="top"/>
      <protection/>
    </xf>
    <xf numFmtId="3" fontId="5" fillId="0" borderId="17" xfId="60" applyNumberFormat="1" applyFont="1" applyFill="1" applyBorder="1" applyAlignment="1">
      <alignment horizontal="right" vertical="top"/>
      <protection/>
    </xf>
    <xf numFmtId="3" fontId="3" fillId="0" borderId="17" xfId="60" applyNumberFormat="1" applyFont="1" applyFill="1" applyBorder="1" applyAlignment="1">
      <alignment horizontal="right" vertical="top"/>
      <protection/>
    </xf>
    <xf numFmtId="0" fontId="3" fillId="0" borderId="16" xfId="57" applyFont="1" applyFill="1" applyBorder="1" applyAlignment="1">
      <alignment vertical="top"/>
      <protection/>
    </xf>
    <xf numFmtId="3" fontId="43" fillId="0" borderId="18" xfId="60" applyNumberFormat="1" applyFont="1" applyFill="1" applyBorder="1" applyAlignment="1">
      <alignment horizontal="right" vertical="top"/>
      <protection/>
    </xf>
    <xf numFmtId="3" fontId="3" fillId="0" borderId="19" xfId="60" applyNumberFormat="1" applyFont="1" applyFill="1" applyBorder="1" applyAlignment="1">
      <alignment horizontal="right" vertical="top"/>
      <protection/>
    </xf>
    <xf numFmtId="3" fontId="44" fillId="0" borderId="18" xfId="60" applyNumberFormat="1" applyFont="1" applyFill="1" applyBorder="1" applyAlignment="1">
      <alignment vertical="top"/>
      <protection/>
    </xf>
    <xf numFmtId="232" fontId="3" fillId="0" borderId="12" xfId="60" applyNumberFormat="1" applyFont="1" applyFill="1" applyBorder="1" applyAlignment="1">
      <alignment horizontal="right" vertical="top"/>
      <protection/>
    </xf>
    <xf numFmtId="3" fontId="43" fillId="0" borderId="18" xfId="57" applyNumberFormat="1" applyFont="1" applyFill="1" applyBorder="1" applyAlignment="1">
      <alignment vertical="top"/>
      <protection/>
    </xf>
    <xf numFmtId="0" fontId="3" fillId="0" borderId="0" xfId="57" applyFont="1" applyFill="1" applyBorder="1" applyAlignment="1">
      <alignment vertical="top"/>
      <protection/>
    </xf>
    <xf numFmtId="3" fontId="43" fillId="0" borderId="20" xfId="60" applyNumberFormat="1" applyFont="1" applyFill="1" applyBorder="1" applyAlignment="1">
      <alignment horizontal="right" vertical="top"/>
      <protection/>
    </xf>
    <xf numFmtId="3" fontId="11" fillId="0" borderId="21" xfId="60" applyNumberFormat="1" applyFont="1" applyFill="1" applyBorder="1" applyAlignment="1" quotePrefix="1">
      <alignment vertical="top"/>
      <protection/>
    </xf>
    <xf numFmtId="232" fontId="11" fillId="0" borderId="13" xfId="60" applyNumberFormat="1" applyFont="1" applyFill="1" applyBorder="1" applyAlignment="1" quotePrefix="1">
      <alignment vertical="top"/>
      <protection/>
    </xf>
    <xf numFmtId="0" fontId="43" fillId="0" borderId="20" xfId="57" applyFont="1" applyFill="1" applyBorder="1" applyAlignment="1">
      <alignment vertical="top"/>
      <protection/>
    </xf>
    <xf numFmtId="0" fontId="3" fillId="0" borderId="23" xfId="57" applyFont="1" applyFill="1" applyBorder="1" applyAlignment="1">
      <alignment vertical="top"/>
      <protection/>
    </xf>
    <xf numFmtId="0" fontId="3" fillId="0" borderId="22" xfId="57" applyFont="1" applyFill="1" applyBorder="1" applyAlignment="1">
      <alignment vertical="top"/>
      <protection/>
    </xf>
    <xf numFmtId="3" fontId="42" fillId="0" borderId="14" xfId="60" applyNumberFormat="1" applyFont="1" applyFill="1" applyBorder="1" applyAlignment="1">
      <alignment horizontal="right" vertical="top"/>
      <protection/>
    </xf>
    <xf numFmtId="3" fontId="5" fillId="0" borderId="15" xfId="60" applyNumberFormat="1" applyFont="1" applyFill="1" applyBorder="1" applyAlignment="1">
      <alignment horizontal="right" vertical="top"/>
      <protection/>
    </xf>
    <xf numFmtId="3" fontId="11" fillId="0" borderId="15" xfId="60" applyNumberFormat="1" applyFont="1" applyFill="1" applyBorder="1" applyAlignment="1" quotePrefix="1">
      <alignment vertical="top"/>
      <protection/>
    </xf>
    <xf numFmtId="232" fontId="3" fillId="0" borderId="10" xfId="62" applyNumberFormat="1" applyFont="1" applyFill="1" applyBorder="1" applyAlignment="1">
      <alignment vertical="top"/>
    </xf>
    <xf numFmtId="0" fontId="43" fillId="0" borderId="14" xfId="57" applyFont="1" applyFill="1" applyBorder="1" applyAlignment="1">
      <alignment vertical="top"/>
      <protection/>
    </xf>
    <xf numFmtId="3" fontId="3" fillId="0" borderId="15" xfId="60" applyNumberFormat="1" applyFont="1" applyFill="1" applyBorder="1" applyAlignment="1">
      <alignment horizontal="right" vertical="top"/>
      <protection/>
    </xf>
    <xf numFmtId="3" fontId="43" fillId="0" borderId="14" xfId="57" applyNumberFormat="1" applyFont="1" applyFill="1" applyBorder="1" applyAlignment="1">
      <alignment vertical="top"/>
      <protection/>
    </xf>
    <xf numFmtId="3" fontId="43" fillId="0" borderId="14" xfId="60" applyNumberFormat="1" applyFont="1" applyFill="1" applyBorder="1" applyAlignment="1" quotePrefix="1">
      <alignment horizontal="right" vertical="top"/>
      <protection/>
    </xf>
    <xf numFmtId="3" fontId="43" fillId="0" borderId="14" xfId="60" applyNumberFormat="1" applyFont="1" applyFill="1" applyBorder="1" applyAlignment="1">
      <alignment horizontal="right" vertical="top"/>
      <protection/>
    </xf>
    <xf numFmtId="232" fontId="3" fillId="0" borderId="10" xfId="62" applyNumberFormat="1" applyFont="1" applyFill="1" applyBorder="1" applyAlignment="1">
      <alignment horizontal="right" vertical="top" indent="1"/>
    </xf>
    <xf numFmtId="3" fontId="3" fillId="0" borderId="17" xfId="60" applyNumberFormat="1" applyFont="1" applyFill="1" applyBorder="1" applyAlignment="1">
      <alignment vertical="top"/>
      <protection/>
    </xf>
    <xf numFmtId="3" fontId="43" fillId="0" borderId="16" xfId="57" applyNumberFormat="1" applyFont="1" applyFill="1" applyBorder="1" applyAlignment="1">
      <alignment vertical="top"/>
      <protection/>
    </xf>
    <xf numFmtId="0" fontId="44" fillId="0" borderId="18" xfId="57" applyFont="1" applyFill="1" applyBorder="1" applyAlignment="1">
      <alignment vertical="top"/>
      <protection/>
    </xf>
    <xf numFmtId="3" fontId="11" fillId="0" borderId="19" xfId="60" applyNumberFormat="1" applyFont="1" applyFill="1" applyBorder="1" applyAlignment="1" quotePrefix="1">
      <alignment vertical="top"/>
      <protection/>
    </xf>
    <xf numFmtId="3" fontId="43" fillId="0" borderId="18" xfId="60" applyNumberFormat="1" applyFont="1" applyFill="1" applyBorder="1" applyAlignment="1" quotePrefix="1">
      <alignment horizontal="right" vertical="top"/>
      <protection/>
    </xf>
    <xf numFmtId="3" fontId="3" fillId="0" borderId="18" xfId="57" applyNumberFormat="1" applyFont="1" applyFill="1" applyBorder="1" applyAlignment="1">
      <alignment vertical="top"/>
      <protection/>
    </xf>
    <xf numFmtId="3" fontId="3" fillId="0" borderId="19" xfId="60" applyNumberFormat="1" applyFont="1" applyFill="1" applyBorder="1" applyAlignment="1" quotePrefix="1">
      <alignment horizontal="right" vertical="top"/>
      <protection/>
    </xf>
    <xf numFmtId="232" fontId="3" fillId="0" borderId="12" xfId="60" applyNumberFormat="1" applyFont="1" applyFill="1" applyBorder="1" applyAlignment="1" quotePrefix="1">
      <alignment horizontal="right" vertical="top"/>
      <protection/>
    </xf>
    <xf numFmtId="232" fontId="11" fillId="0" borderId="12" xfId="60" applyNumberFormat="1" applyFont="1" applyFill="1" applyBorder="1" applyAlignment="1" quotePrefix="1">
      <alignment vertical="top"/>
      <protection/>
    </xf>
    <xf numFmtId="0" fontId="44" fillId="0" borderId="20" xfId="57" applyFont="1" applyFill="1" applyBorder="1" applyAlignment="1">
      <alignment vertical="top"/>
      <protection/>
    </xf>
    <xf numFmtId="0" fontId="5" fillId="0" borderId="24" xfId="57" applyFont="1" applyFill="1" applyBorder="1" applyAlignment="1">
      <alignment vertical="top"/>
      <protection/>
    </xf>
    <xf numFmtId="3" fontId="5" fillId="0" borderId="16" xfId="57" applyNumberFormat="1" applyFont="1" applyFill="1" applyBorder="1" applyAlignment="1">
      <alignment horizontal="right" vertical="top"/>
      <protection/>
    </xf>
    <xf numFmtId="3" fontId="5" fillId="0" borderId="17" xfId="57" applyNumberFormat="1" applyFont="1" applyFill="1" applyBorder="1" applyAlignment="1">
      <alignment horizontal="center" vertical="top"/>
      <protection/>
    </xf>
    <xf numFmtId="3" fontId="5" fillId="0" borderId="17" xfId="57" applyNumberFormat="1" applyFont="1" applyFill="1" applyBorder="1" applyAlignment="1">
      <alignment horizontal="right" vertical="top"/>
      <protection/>
    </xf>
    <xf numFmtId="232" fontId="5" fillId="0" borderId="11" xfId="62" applyNumberFormat="1" applyFont="1" applyFill="1" applyBorder="1" applyAlignment="1">
      <alignment horizontal="right" vertical="top"/>
    </xf>
    <xf numFmtId="0" fontId="5" fillId="0" borderId="0" xfId="57" applyFont="1" applyFill="1" applyBorder="1" applyAlignment="1">
      <alignment vertical="top"/>
      <protection/>
    </xf>
    <xf numFmtId="3" fontId="3" fillId="0" borderId="19" xfId="57" applyNumberFormat="1" applyFont="1" applyFill="1" applyBorder="1" applyAlignment="1">
      <alignment vertical="top"/>
      <protection/>
    </xf>
    <xf numFmtId="232" fontId="3" fillId="0" borderId="12" xfId="57" applyNumberFormat="1" applyFont="1" applyFill="1" applyBorder="1" applyAlignment="1">
      <alignment vertical="top"/>
      <protection/>
    </xf>
    <xf numFmtId="3" fontId="3" fillId="0" borderId="0" xfId="57" applyNumberFormat="1" applyFont="1" applyFill="1" applyBorder="1" applyAlignment="1">
      <alignment vertical="top"/>
      <protection/>
    </xf>
    <xf numFmtId="3" fontId="3" fillId="0" borderId="20" xfId="57" applyNumberFormat="1" applyFont="1" applyFill="1" applyBorder="1" applyAlignment="1">
      <alignment horizontal="right" vertical="top"/>
      <protection/>
    </xf>
    <xf numFmtId="3" fontId="3" fillId="0" borderId="21" xfId="57" applyNumberFormat="1" applyFont="1" applyFill="1" applyBorder="1" applyAlignment="1">
      <alignment horizontal="right" vertical="top"/>
      <protection/>
    </xf>
    <xf numFmtId="232" fontId="3" fillId="0" borderId="13" xfId="57" applyNumberFormat="1" applyFont="1" applyFill="1" applyBorder="1" applyAlignment="1">
      <alignment horizontal="right" vertical="top"/>
      <protection/>
    </xf>
    <xf numFmtId="3" fontId="3" fillId="0" borderId="23" xfId="57" applyNumberFormat="1" applyFont="1" applyFill="1" applyBorder="1" applyAlignment="1">
      <alignment horizontal="right" vertical="top"/>
      <protection/>
    </xf>
    <xf numFmtId="0" fontId="5" fillId="0" borderId="22" xfId="57" applyFont="1" applyFill="1" applyBorder="1" applyAlignment="1">
      <alignment horizontal="left" vertical="top" wrapText="1"/>
      <protection/>
    </xf>
    <xf numFmtId="3" fontId="5" fillId="0" borderId="14" xfId="57" applyNumberFormat="1" applyFont="1" applyFill="1" applyBorder="1" applyAlignment="1">
      <alignment vertical="top"/>
      <protection/>
    </xf>
    <xf numFmtId="3" fontId="5" fillId="0" borderId="15" xfId="57" applyNumberFormat="1" applyFont="1" applyFill="1" applyBorder="1" applyAlignment="1">
      <alignment vertical="top"/>
      <protection/>
    </xf>
    <xf numFmtId="3" fontId="5" fillId="0" borderId="14" xfId="57" applyNumberFormat="1" applyFont="1" applyFill="1" applyBorder="1" applyAlignment="1">
      <alignment horizontal="right" vertical="top"/>
      <protection/>
    </xf>
    <xf numFmtId="208" fontId="5" fillId="0" borderId="10" xfId="57" applyNumberFormat="1" applyFont="1" applyFill="1" applyBorder="1" applyAlignment="1">
      <alignment vertical="top"/>
      <protection/>
    </xf>
    <xf numFmtId="3" fontId="5" fillId="0" borderId="22" xfId="57" applyNumberFormat="1" applyFont="1" applyFill="1" applyBorder="1" applyAlignment="1">
      <alignment vertical="top"/>
      <protection/>
    </xf>
    <xf numFmtId="0" fontId="13" fillId="0" borderId="0" xfId="57" applyFont="1" applyFill="1" applyAlignment="1">
      <alignment horizontal="left"/>
      <protection/>
    </xf>
    <xf numFmtId="0" fontId="3" fillId="0" borderId="0" xfId="57" applyFont="1" applyFill="1" applyAlignment="1">
      <alignment horizontal="left"/>
      <protection/>
    </xf>
    <xf numFmtId="0" fontId="5" fillId="0" borderId="0" xfId="56" applyFont="1" applyFill="1" applyAlignment="1">
      <alignment horizontal="left" vertical="center" wrapText="1"/>
      <protection/>
    </xf>
    <xf numFmtId="0" fontId="25" fillId="0" borderId="0" xfId="56" applyFill="1" applyAlignment="1">
      <alignment horizontal="left" vertical="center"/>
      <protection/>
    </xf>
    <xf numFmtId="0" fontId="5" fillId="0" borderId="0" xfId="56" applyFont="1" applyFill="1" applyAlignment="1">
      <alignment vertical="center"/>
      <protection/>
    </xf>
    <xf numFmtId="3" fontId="5" fillId="0" borderId="0" xfId="56" applyNumberFormat="1" applyFont="1" applyFill="1" applyBorder="1" applyAlignment="1">
      <alignment horizontal="left" vertical="center" wrapText="1"/>
      <protection/>
    </xf>
    <xf numFmtId="0" fontId="3" fillId="0" borderId="0" xfId="56" applyFont="1" applyFill="1" applyAlignment="1">
      <alignment vertical="center"/>
      <protection/>
    </xf>
    <xf numFmtId="0" fontId="3" fillId="0" borderId="0" xfId="56" applyFont="1" applyFill="1" applyAlignment="1">
      <alignment horizontal="right" vertical="center"/>
      <protection/>
    </xf>
    <xf numFmtId="0" fontId="5" fillId="0" borderId="17" xfId="56" applyFont="1" applyFill="1" applyBorder="1" applyAlignment="1">
      <alignment horizontal="center" vertical="center" wrapText="1"/>
      <protection/>
    </xf>
    <xf numFmtId="1" fontId="5" fillId="0" borderId="10" xfId="56" applyNumberFormat="1" applyFont="1" applyFill="1" applyBorder="1" applyAlignment="1">
      <alignment horizontal="center" vertical="center" wrapText="1"/>
      <protection/>
    </xf>
    <xf numFmtId="164" fontId="5" fillId="0" borderId="10" xfId="56" applyNumberFormat="1"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wrapText="1"/>
      <protection/>
    </xf>
    <xf numFmtId="164" fontId="5" fillId="0" borderId="11" xfId="56" applyNumberFormat="1" applyFont="1" applyFill="1" applyBorder="1" applyAlignment="1">
      <alignment horizontal="center" vertical="center" wrapText="1"/>
      <protection/>
    </xf>
    <xf numFmtId="0" fontId="3" fillId="0" borderId="11" xfId="56" applyFont="1" applyFill="1" applyBorder="1" applyAlignment="1">
      <alignment horizontal="center" vertical="center" wrapText="1"/>
      <protection/>
    </xf>
    <xf numFmtId="0" fontId="3" fillId="0" borderId="16" xfId="56" applyFont="1" applyFill="1" applyBorder="1" applyAlignment="1">
      <alignment horizontal="center" vertical="center" wrapText="1"/>
      <protection/>
    </xf>
    <xf numFmtId="0" fontId="3" fillId="0" borderId="0" xfId="56" applyFont="1" applyFill="1" applyAlignment="1">
      <alignment vertical="center" wrapText="1"/>
      <protection/>
    </xf>
    <xf numFmtId="0" fontId="5" fillId="0" borderId="21" xfId="56"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164" fontId="5" fillId="0" borderId="10" xfId="56" applyNumberFormat="1" applyFont="1" applyFill="1" applyBorder="1" applyAlignment="1">
      <alignment horizontal="center" vertical="center" wrapText="1"/>
      <protection/>
    </xf>
    <xf numFmtId="164" fontId="5" fillId="0" borderId="14" xfId="56" applyNumberFormat="1" applyFont="1" applyFill="1" applyBorder="1" applyAlignment="1">
      <alignment horizontal="center" vertical="center" wrapText="1"/>
      <protection/>
    </xf>
    <xf numFmtId="0" fontId="3" fillId="0" borderId="17" xfId="56" applyFont="1" applyFill="1" applyBorder="1" applyAlignment="1">
      <alignment vertical="center"/>
      <protection/>
    </xf>
    <xf numFmtId="3" fontId="3" fillId="0" borderId="11" xfId="56" applyNumberFormat="1" applyFont="1" applyFill="1" applyBorder="1" applyAlignment="1">
      <alignment vertical="center"/>
      <protection/>
    </xf>
    <xf numFmtId="164" fontId="3" fillId="0" borderId="11" xfId="56" applyNumberFormat="1" applyFont="1" applyFill="1" applyBorder="1" applyAlignment="1">
      <alignment vertical="center"/>
      <protection/>
    </xf>
    <xf numFmtId="3" fontId="5" fillId="0" borderId="11" xfId="56" applyNumberFormat="1" applyFont="1" applyFill="1" applyBorder="1" applyAlignment="1">
      <alignment vertical="center"/>
      <protection/>
    </xf>
    <xf numFmtId="0" fontId="3" fillId="0" borderId="11" xfId="56" applyFont="1" applyFill="1" applyBorder="1" applyAlignment="1" quotePrefix="1">
      <alignment vertical="center"/>
      <protection/>
    </xf>
    <xf numFmtId="3" fontId="3" fillId="0" borderId="11" xfId="56" applyNumberFormat="1" applyFont="1" applyFill="1" applyBorder="1" applyAlignment="1">
      <alignment horizontal="right" vertical="center"/>
      <protection/>
    </xf>
    <xf numFmtId="164" fontId="3" fillId="0" borderId="11" xfId="56" applyNumberFormat="1" applyFont="1" applyFill="1" applyBorder="1" applyAlignment="1">
      <alignment horizontal="right" vertical="center"/>
      <protection/>
    </xf>
    <xf numFmtId="164" fontId="3" fillId="0" borderId="16" xfId="56" applyNumberFormat="1" applyFont="1" applyFill="1" applyBorder="1" applyAlignment="1">
      <alignment horizontal="right" vertical="center"/>
      <protection/>
    </xf>
    <xf numFmtId="166" fontId="3" fillId="0" borderId="0" xfId="62" applyNumberFormat="1" applyFont="1" applyFill="1" applyAlignment="1">
      <alignment vertical="center"/>
    </xf>
    <xf numFmtId="0" fontId="3" fillId="0" borderId="19" xfId="56" applyFont="1" applyFill="1" applyBorder="1" applyAlignment="1">
      <alignment vertical="center"/>
      <protection/>
    </xf>
    <xf numFmtId="3" fontId="3" fillId="0" borderId="12" xfId="56" applyNumberFormat="1" applyFont="1" applyFill="1" applyBorder="1" applyAlignment="1">
      <alignment vertical="center"/>
      <protection/>
    </xf>
    <xf numFmtId="164" fontId="3" fillId="0" borderId="12" xfId="56" applyNumberFormat="1" applyFont="1" applyFill="1" applyBorder="1" applyAlignment="1">
      <alignment vertical="center"/>
      <protection/>
    </xf>
    <xf numFmtId="0" fontId="5" fillId="0" borderId="12" xfId="56" applyFont="1" applyFill="1" applyBorder="1" applyAlignment="1">
      <alignment vertical="center"/>
      <protection/>
    </xf>
    <xf numFmtId="0" fontId="3" fillId="0" borderId="12" xfId="56" applyFont="1" applyFill="1" applyBorder="1" applyAlignment="1" quotePrefix="1">
      <alignment vertical="center"/>
      <protection/>
    </xf>
    <xf numFmtId="0" fontId="3" fillId="0" borderId="12" xfId="56" applyFont="1" applyFill="1" applyBorder="1" applyAlignment="1">
      <alignment vertical="center"/>
      <protection/>
    </xf>
    <xf numFmtId="3" fontId="3" fillId="0" borderId="12" xfId="56" applyNumberFormat="1" applyFont="1" applyFill="1" applyBorder="1" applyAlignment="1">
      <alignment horizontal="right" vertical="center"/>
      <protection/>
    </xf>
    <xf numFmtId="164" fontId="3" fillId="0" borderId="12" xfId="56" applyNumberFormat="1" applyFont="1" applyFill="1" applyBorder="1" applyAlignment="1">
      <alignment horizontal="right" vertical="center"/>
      <protection/>
    </xf>
    <xf numFmtId="164" fontId="3" fillId="0" borderId="18" xfId="56" applyNumberFormat="1" applyFont="1" applyFill="1" applyBorder="1" applyAlignment="1">
      <alignment horizontal="right" vertical="center"/>
      <protection/>
    </xf>
    <xf numFmtId="3" fontId="13" fillId="0" borderId="12" xfId="56" applyNumberFormat="1" applyFont="1" applyFill="1" applyBorder="1" applyAlignment="1" quotePrefix="1">
      <alignment vertical="center"/>
      <protection/>
    </xf>
    <xf numFmtId="3" fontId="5" fillId="0" borderId="12" xfId="56" applyNumberFormat="1" applyFont="1" applyFill="1" applyBorder="1" applyAlignment="1">
      <alignment vertical="center"/>
      <protection/>
    </xf>
    <xf numFmtId="0" fontId="3" fillId="0" borderId="21" xfId="56" applyFont="1" applyFill="1" applyBorder="1" applyAlignment="1">
      <alignment vertical="center"/>
      <protection/>
    </xf>
    <xf numFmtId="3" fontId="3" fillId="0" borderId="13" xfId="56" applyNumberFormat="1" applyFont="1" applyFill="1" applyBorder="1" applyAlignment="1">
      <alignment vertical="center"/>
      <protection/>
    </xf>
    <xf numFmtId="164" fontId="3" fillId="0" borderId="13" xfId="56" applyNumberFormat="1" applyFont="1" applyFill="1" applyBorder="1" applyAlignment="1">
      <alignment vertical="center"/>
      <protection/>
    </xf>
    <xf numFmtId="0" fontId="5" fillId="0" borderId="13" xfId="56" applyFont="1" applyFill="1" applyBorder="1" applyAlignment="1">
      <alignment vertical="center"/>
      <protection/>
    </xf>
    <xf numFmtId="0" fontId="3" fillId="0" borderId="13" xfId="56" applyFont="1" applyFill="1" applyBorder="1" applyAlignment="1" quotePrefix="1">
      <alignment vertical="center"/>
      <protection/>
    </xf>
    <xf numFmtId="0" fontId="3" fillId="0" borderId="13" xfId="56" applyFont="1" applyFill="1" applyBorder="1" applyAlignment="1">
      <alignment vertical="center"/>
      <protection/>
    </xf>
    <xf numFmtId="3" fontId="3" fillId="0" borderId="13" xfId="56" applyNumberFormat="1" applyFont="1" applyFill="1" applyBorder="1" applyAlignment="1">
      <alignment horizontal="right" vertical="center"/>
      <protection/>
    </xf>
    <xf numFmtId="164" fontId="3" fillId="0" borderId="13" xfId="56" applyNumberFormat="1" applyFont="1" applyFill="1" applyBorder="1" applyAlignment="1">
      <alignment horizontal="right" vertical="center"/>
      <protection/>
    </xf>
    <xf numFmtId="164" fontId="3" fillId="0" borderId="20" xfId="56" applyNumberFormat="1" applyFont="1" applyFill="1" applyBorder="1" applyAlignment="1">
      <alignment horizontal="right" vertical="center"/>
      <protection/>
    </xf>
    <xf numFmtId="0" fontId="5" fillId="0" borderId="15" xfId="56" applyFont="1" applyFill="1" applyBorder="1" applyAlignment="1">
      <alignment vertical="center"/>
      <protection/>
    </xf>
    <xf numFmtId="3" fontId="5" fillId="0" borderId="10" xfId="56" applyNumberFormat="1" applyFont="1" applyFill="1" applyBorder="1" applyAlignment="1">
      <alignment vertical="center"/>
      <protection/>
    </xf>
    <xf numFmtId="164" fontId="5" fillId="0" borderId="10" xfId="56" applyNumberFormat="1" applyFont="1" applyFill="1" applyBorder="1" applyAlignment="1">
      <alignment vertical="center"/>
      <protection/>
    </xf>
    <xf numFmtId="0" fontId="5" fillId="0" borderId="10" xfId="56" applyFont="1" applyFill="1" applyBorder="1" applyAlignment="1" quotePrefix="1">
      <alignment vertical="center"/>
      <protection/>
    </xf>
    <xf numFmtId="0" fontId="5" fillId="0" borderId="10" xfId="56" applyFont="1" applyFill="1" applyBorder="1" applyAlignment="1">
      <alignment vertical="center"/>
      <protection/>
    </xf>
    <xf numFmtId="3" fontId="5" fillId="0" borderId="10" xfId="56" applyNumberFormat="1" applyFont="1" applyFill="1" applyBorder="1" applyAlignment="1">
      <alignment horizontal="right" vertical="center"/>
      <protection/>
    </xf>
    <xf numFmtId="164" fontId="5" fillId="0" borderId="10" xfId="56" applyNumberFormat="1" applyFont="1" applyFill="1" applyBorder="1" applyAlignment="1">
      <alignment horizontal="right" vertical="center"/>
      <protection/>
    </xf>
    <xf numFmtId="164" fontId="5" fillId="0" borderId="14" xfId="56" applyNumberFormat="1" applyFont="1" applyFill="1" applyBorder="1" applyAlignment="1">
      <alignment horizontal="right" vertical="center"/>
      <protection/>
    </xf>
    <xf numFmtId="166" fontId="5" fillId="0" borderId="0" xfId="56" applyNumberFormat="1" applyFont="1" applyFill="1" applyAlignment="1">
      <alignment vertical="center"/>
      <protection/>
    </xf>
    <xf numFmtId="0" fontId="5" fillId="0" borderId="0" xfId="56" applyFont="1" applyFill="1" applyBorder="1" applyAlignment="1" quotePrefix="1">
      <alignment vertical="center"/>
      <protection/>
    </xf>
    <xf numFmtId="3" fontId="5" fillId="0" borderId="0" xfId="56" applyNumberFormat="1" applyFont="1" applyFill="1" applyBorder="1" applyAlignment="1">
      <alignment vertical="center"/>
      <protection/>
    </xf>
    <xf numFmtId="164" fontId="3" fillId="0" borderId="0" xfId="56" applyNumberFormat="1" applyFont="1" applyFill="1" applyBorder="1" applyAlignment="1">
      <alignment vertical="center"/>
      <protection/>
    </xf>
    <xf numFmtId="164" fontId="5" fillId="0" borderId="0" xfId="56" applyNumberFormat="1" applyFont="1" applyFill="1" applyBorder="1" applyAlignment="1">
      <alignment vertical="center"/>
      <protection/>
    </xf>
    <xf numFmtId="3" fontId="3" fillId="0" borderId="0" xfId="56" applyNumberFormat="1" applyFont="1" applyFill="1" applyAlignment="1">
      <alignment vertical="center"/>
      <protection/>
    </xf>
    <xf numFmtId="164" fontId="3" fillId="0" borderId="0" xfId="56" applyNumberFormat="1" applyFont="1" applyFill="1" applyAlignment="1">
      <alignment vertical="center"/>
      <protection/>
    </xf>
    <xf numFmtId="0" fontId="3" fillId="0" borderId="0" xfId="56" applyFont="1" applyFill="1" applyAlignment="1">
      <alignment horizontal="left" vertical="center"/>
      <protection/>
    </xf>
    <xf numFmtId="0" fontId="3" fillId="0" borderId="0" xfId="56" applyFont="1" applyFill="1" applyAlignment="1">
      <alignment/>
      <protection/>
    </xf>
    <xf numFmtId="0" fontId="3" fillId="0" borderId="0" xfId="56" applyFont="1" applyFill="1">
      <alignment/>
      <protection/>
    </xf>
    <xf numFmtId="0" fontId="3" fillId="0" borderId="0" xfId="56" applyFont="1" applyFill="1" applyAlignment="1">
      <alignment horizontal="center" vertical="center"/>
      <protection/>
    </xf>
    <xf numFmtId="0" fontId="5" fillId="0" borderId="10" xfId="56" applyFont="1" applyFill="1" applyBorder="1" applyAlignment="1">
      <alignment horizontal="center" vertical="center"/>
      <protection/>
    </xf>
    <xf numFmtId="0" fontId="5" fillId="0" borderId="0" xfId="56" applyFont="1" applyFill="1" applyAlignment="1">
      <alignment horizontal="left" vertical="center"/>
      <protection/>
    </xf>
    <xf numFmtId="0" fontId="5" fillId="0" borderId="0" xfId="56" applyFont="1" applyFill="1" applyAlignment="1">
      <alignment horizontal="center" vertical="center"/>
      <protection/>
    </xf>
    <xf numFmtId="0" fontId="3" fillId="0" borderId="0" xfId="56" applyFont="1" applyFill="1" applyAlignment="1">
      <alignment/>
      <protection/>
    </xf>
    <xf numFmtId="0" fontId="3" fillId="0" borderId="10" xfId="56" applyFont="1" applyFill="1" applyBorder="1" applyAlignment="1">
      <alignment horizontal="center"/>
      <protection/>
    </xf>
    <xf numFmtId="3" fontId="3" fillId="0" borderId="10" xfId="56" applyNumberFormat="1" applyFont="1" applyFill="1" applyBorder="1" applyAlignment="1">
      <alignment horizontal="center"/>
      <protection/>
    </xf>
    <xf numFmtId="0" fontId="3" fillId="0" borderId="0" xfId="56" applyFont="1" applyFill="1" applyAlignment="1">
      <alignment horizontal="left"/>
      <protection/>
    </xf>
    <xf numFmtId="0" fontId="3" fillId="0" borderId="0" xfId="56" applyFont="1" applyFill="1" applyBorder="1">
      <alignment/>
      <protection/>
    </xf>
    <xf numFmtId="0" fontId="3" fillId="0" borderId="0" xfId="56" applyFont="1" applyFill="1" applyBorder="1" applyAlignment="1">
      <alignment horizontal="right"/>
      <protection/>
    </xf>
    <xf numFmtId="0" fontId="13" fillId="0" borderId="0" xfId="56" applyFont="1" applyFill="1" applyAlignment="1">
      <alignment horizontal="left"/>
      <protection/>
    </xf>
    <xf numFmtId="0" fontId="3" fillId="0" borderId="0" xfId="56" applyFont="1" applyFill="1" applyAlignment="1">
      <alignment horizontal="left"/>
      <protection/>
    </xf>
    <xf numFmtId="0" fontId="46" fillId="0" borderId="0" xfId="56" applyFont="1" applyFill="1" applyAlignment="1">
      <alignment horizontal="left"/>
      <protection/>
    </xf>
    <xf numFmtId="0" fontId="3" fillId="0" borderId="0" xfId="56" applyFont="1" applyFill="1" applyAlignment="1">
      <alignment horizontal="center"/>
      <protection/>
    </xf>
    <xf numFmtId="3" fontId="3" fillId="0" borderId="0" xfId="56" applyNumberFormat="1" applyFont="1" applyFill="1" applyAlignment="1">
      <alignment horizontal="center"/>
      <protection/>
    </xf>
    <xf numFmtId="0" fontId="5" fillId="0" borderId="0" xfId="58" applyFont="1" applyAlignment="1">
      <alignment vertical="center" wrapText="1"/>
      <protection/>
    </xf>
    <xf numFmtId="0" fontId="41" fillId="0" borderId="0" xfId="56" applyFont="1" applyAlignment="1">
      <alignment vertical="center" wrapText="1"/>
      <protection/>
    </xf>
    <xf numFmtId="0" fontId="3" fillId="0" borderId="0" xfId="58" applyFont="1" applyFill="1" applyAlignment="1">
      <alignment vertical="center"/>
      <protection/>
    </xf>
    <xf numFmtId="0" fontId="3" fillId="0" borderId="0" xfId="58" applyFont="1" applyAlignment="1">
      <alignment vertical="center"/>
      <protection/>
    </xf>
    <xf numFmtId="0" fontId="5" fillId="0" borderId="0" xfId="58" applyFont="1" applyAlignment="1">
      <alignment vertical="center"/>
      <protection/>
    </xf>
    <xf numFmtId="0" fontId="5" fillId="0" borderId="10" xfId="58" applyFont="1" applyBorder="1" applyAlignment="1">
      <alignment horizontal="center" vertical="center" wrapText="1"/>
      <protection/>
    </xf>
    <xf numFmtId="164" fontId="5" fillId="0" borderId="10" xfId="58" applyNumberFormat="1" applyFont="1" applyBorder="1" applyAlignment="1">
      <alignment horizontal="center" vertical="center" wrapText="1"/>
      <protection/>
    </xf>
    <xf numFmtId="10" fontId="3" fillId="0" borderId="0" xfId="62" applyNumberFormat="1" applyFont="1" applyFill="1" applyAlignment="1">
      <alignment vertical="center" wrapText="1"/>
    </xf>
    <xf numFmtId="0" fontId="3" fillId="0" borderId="0" xfId="58" applyFont="1" applyFill="1" applyAlignment="1">
      <alignment vertical="center" wrapText="1"/>
      <protection/>
    </xf>
    <xf numFmtId="0" fontId="3" fillId="0" borderId="0" xfId="58" applyFont="1" applyAlignment="1">
      <alignment vertical="center" wrapText="1"/>
      <protection/>
    </xf>
    <xf numFmtId="14" fontId="5" fillId="0" borderId="10" xfId="58" applyNumberFormat="1" applyFont="1" applyBorder="1" applyAlignment="1">
      <alignment horizontal="center" vertical="center"/>
      <protection/>
    </xf>
    <xf numFmtId="164" fontId="3" fillId="0" borderId="10" xfId="58" applyNumberFormat="1" applyFont="1" applyBorder="1" applyAlignment="1">
      <alignment horizontal="center" vertical="center"/>
      <protection/>
    </xf>
    <xf numFmtId="0" fontId="3" fillId="0" borderId="0" xfId="58" applyFont="1" applyBorder="1" applyAlignment="1">
      <alignment vertical="center"/>
      <protection/>
    </xf>
    <xf numFmtId="164" fontId="3" fillId="0" borderId="0" xfId="58" applyNumberFormat="1" applyFont="1" applyFill="1" applyAlignment="1">
      <alignment vertical="center"/>
      <protection/>
    </xf>
    <xf numFmtId="164" fontId="3" fillId="0" borderId="0" xfId="58" applyNumberFormat="1" applyFont="1" applyBorder="1" applyAlignment="1">
      <alignment vertical="center"/>
      <protection/>
    </xf>
    <xf numFmtId="179" fontId="3" fillId="0" borderId="0" xfId="58" applyNumberFormat="1" applyFont="1" applyFill="1" applyAlignment="1">
      <alignment vertical="center"/>
      <protection/>
    </xf>
    <xf numFmtId="0" fontId="3" fillId="0" borderId="0" xfId="58" applyFont="1" applyFill="1" applyBorder="1" applyAlignment="1">
      <alignment vertical="center"/>
      <protection/>
    </xf>
    <xf numFmtId="164" fontId="3" fillId="24" borderId="10" xfId="58" applyNumberFormat="1" applyFont="1" applyFill="1" applyBorder="1" applyAlignment="1">
      <alignment horizontal="center" vertical="center"/>
      <protection/>
    </xf>
    <xf numFmtId="165" fontId="3" fillId="0" borderId="0" xfId="58" applyNumberFormat="1" applyFont="1" applyFill="1" applyAlignment="1">
      <alignment vertical="center"/>
      <protection/>
    </xf>
    <xf numFmtId="166" fontId="3" fillId="0" borderId="0" xfId="62" applyNumberFormat="1" applyFont="1" applyFill="1" applyBorder="1" applyAlignment="1">
      <alignment vertical="center"/>
    </xf>
    <xf numFmtId="0" fontId="5" fillId="24" borderId="0" xfId="0" applyFont="1" applyFill="1" applyAlignment="1">
      <alignment horizontal="left" vertical="center" wrapText="1"/>
    </xf>
    <xf numFmtId="0" fontId="3" fillId="24" borderId="0" xfId="0" applyFont="1" applyFill="1" applyAlignment="1">
      <alignment/>
    </xf>
    <xf numFmtId="164" fontId="3" fillId="24" borderId="0" xfId="0" applyNumberFormat="1" applyFont="1" applyFill="1" applyAlignment="1">
      <alignment/>
    </xf>
    <xf numFmtId="0" fontId="3" fillId="24" borderId="0" xfId="0" applyFont="1" applyFill="1" applyAlignment="1">
      <alignment horizontal="left" vertical="center"/>
    </xf>
    <xf numFmtId="0" fontId="3" fillId="24" borderId="0" xfId="0" applyFont="1" applyFill="1" applyAlignment="1">
      <alignment horizontal="right" vertical="center"/>
    </xf>
    <xf numFmtId="0" fontId="3" fillId="0" borderId="10" xfId="0" applyFont="1" applyFill="1" applyBorder="1" applyAlignment="1">
      <alignment vertical="top"/>
    </xf>
    <xf numFmtId="215" fontId="3" fillId="0" borderId="11" xfId="0" applyNumberFormat="1" applyFont="1" applyFill="1" applyBorder="1" applyAlignment="1">
      <alignment horizontal="center" vertical="top"/>
    </xf>
    <xf numFmtId="215" fontId="3" fillId="0" borderId="12" xfId="0" applyNumberFormat="1" applyFont="1" applyFill="1" applyBorder="1" applyAlignment="1">
      <alignment horizontal="center" vertical="top"/>
    </xf>
    <xf numFmtId="164" fontId="3" fillId="24" borderId="0" xfId="0" applyNumberFormat="1" applyFont="1" applyFill="1" applyAlignment="1">
      <alignment vertical="center"/>
    </xf>
    <xf numFmtId="215" fontId="3" fillId="0" borderId="13" xfId="0" applyNumberFormat="1" applyFont="1" applyFill="1" applyBorder="1" applyAlignment="1">
      <alignment horizontal="center" vertical="top"/>
    </xf>
    <xf numFmtId="3" fontId="3" fillId="0" borderId="11" xfId="0" applyNumberFormat="1" applyFont="1" applyFill="1" applyBorder="1" applyAlignment="1">
      <alignment vertical="top" wrapText="1"/>
    </xf>
    <xf numFmtId="3" fontId="11" fillId="0" borderId="13" xfId="0" applyNumberFormat="1" applyFont="1" applyFill="1" applyBorder="1" applyAlignment="1">
      <alignment vertical="top" wrapText="1"/>
    </xf>
    <xf numFmtId="211" fontId="11" fillId="0" borderId="13" xfId="0" applyNumberFormat="1" applyFont="1" applyFill="1" applyBorder="1" applyAlignment="1">
      <alignment horizontal="center" vertical="top"/>
    </xf>
    <xf numFmtId="164" fontId="5" fillId="0" borderId="10" xfId="0" applyNumberFormat="1" applyFont="1" applyFill="1" applyBorder="1" applyAlignment="1" quotePrefix="1">
      <alignment vertical="top" wrapText="1"/>
    </xf>
    <xf numFmtId="215" fontId="5" fillId="0" borderId="10" xfId="0" applyNumberFormat="1" applyFont="1" applyFill="1" applyBorder="1" applyAlignment="1">
      <alignment horizontal="center" vertical="top"/>
    </xf>
    <xf numFmtId="164" fontId="5" fillId="24" borderId="0" xfId="0" applyNumberFormat="1" applyFont="1" applyFill="1" applyAlignment="1">
      <alignment vertical="center"/>
    </xf>
    <xf numFmtId="0" fontId="3" fillId="0" borderId="0" xfId="0" applyFont="1" applyAlignment="1">
      <alignment/>
    </xf>
    <xf numFmtId="0" fontId="3" fillId="24" borderId="0" xfId="0" applyFont="1" applyFill="1" applyBorder="1" applyAlignment="1">
      <alignment horizontal="justify" vertical="center" wrapText="1"/>
    </xf>
    <xf numFmtId="0" fontId="46" fillId="24" borderId="0" xfId="0" applyFont="1" applyFill="1" applyBorder="1" applyAlignment="1">
      <alignment vertical="center" wrapText="1"/>
    </xf>
    <xf numFmtId="0" fontId="3" fillId="24" borderId="0" xfId="0" applyFont="1" applyFill="1" applyBorder="1" applyAlignment="1">
      <alignment vertical="center"/>
    </xf>
    <xf numFmtId="0" fontId="3" fillId="24" borderId="0" xfId="0" applyFont="1" applyFill="1" applyAlignment="1">
      <alignment horizontal="justify" vertical="center" wrapText="1"/>
    </xf>
    <xf numFmtId="0" fontId="3" fillId="24" borderId="0" xfId="0" applyFont="1" applyFill="1" applyBorder="1" applyAlignment="1">
      <alignment/>
    </xf>
    <xf numFmtId="164" fontId="3" fillId="24" borderId="0" xfId="0" applyNumberFormat="1" applyFont="1" applyFill="1" applyBorder="1" applyAlignment="1">
      <alignment/>
    </xf>
    <xf numFmtId="164" fontId="3" fillId="24" borderId="0" xfId="0" applyNumberFormat="1" applyFont="1" applyFill="1" applyBorder="1" applyAlignment="1">
      <alignment vertical="center"/>
    </xf>
    <xf numFmtId="0" fontId="5" fillId="0" borderId="0" xfId="0" applyFont="1" applyFill="1" applyAlignment="1">
      <alignment horizontal="left" vertical="center" wrapText="1"/>
    </xf>
    <xf numFmtId="0" fontId="3" fillId="0" borderId="10" xfId="0" applyFont="1" applyFill="1" applyBorder="1" applyAlignment="1">
      <alignment vertical="top"/>
    </xf>
    <xf numFmtId="237" fontId="3" fillId="0" borderId="11" xfId="0" applyNumberFormat="1" applyFont="1" applyFill="1" applyBorder="1" applyAlignment="1">
      <alignment horizontal="right" vertical="top"/>
    </xf>
    <xf numFmtId="237" fontId="3" fillId="0" borderId="12" xfId="0" applyNumberFormat="1" applyFont="1" applyFill="1" applyBorder="1" applyAlignment="1">
      <alignment horizontal="right" vertical="top"/>
    </xf>
    <xf numFmtId="237" fontId="3" fillId="0" borderId="13" xfId="0" applyNumberFormat="1" applyFont="1" applyFill="1" applyBorder="1" applyAlignment="1">
      <alignment horizontal="right" vertical="top"/>
    </xf>
    <xf numFmtId="3" fontId="3" fillId="0" borderId="0" xfId="0" applyNumberFormat="1" applyFont="1" applyFill="1" applyBorder="1" applyAlignment="1">
      <alignment vertical="top"/>
    </xf>
    <xf numFmtId="182" fontId="3" fillId="0" borderId="0" xfId="0" applyNumberFormat="1" applyFont="1" applyFill="1" applyBorder="1" applyAlignment="1">
      <alignment vertical="top"/>
    </xf>
    <xf numFmtId="1" fontId="3" fillId="0" borderId="11" xfId="0" applyNumberFormat="1" applyFont="1" applyFill="1" applyBorder="1" applyAlignment="1">
      <alignment vertical="top" wrapText="1"/>
    </xf>
    <xf numFmtId="3" fontId="3" fillId="0" borderId="0" xfId="0" applyNumberFormat="1" applyFont="1" applyFill="1" applyAlignment="1">
      <alignment vertical="top"/>
    </xf>
    <xf numFmtId="1" fontId="11" fillId="0" borderId="12" xfId="0" applyNumberFormat="1" applyFont="1" applyFill="1" applyBorder="1" applyAlignment="1">
      <alignment vertical="top" wrapText="1"/>
    </xf>
    <xf numFmtId="211" fontId="11" fillId="0" borderId="12" xfId="0" applyNumberFormat="1" applyFont="1" applyFill="1" applyBorder="1" applyAlignment="1">
      <alignment horizontal="right" vertical="top"/>
    </xf>
    <xf numFmtId="1" fontId="3" fillId="0" borderId="13" xfId="0" applyNumberFormat="1" applyFont="1" applyFill="1" applyBorder="1" applyAlignment="1">
      <alignment vertical="top"/>
    </xf>
    <xf numFmtId="164" fontId="3" fillId="0" borderId="0" xfId="0" applyNumberFormat="1" applyFont="1" applyFill="1" applyBorder="1" applyAlignment="1">
      <alignment/>
    </xf>
    <xf numFmtId="164" fontId="3" fillId="0" borderId="0" xfId="0" applyNumberFormat="1" applyFont="1" applyFill="1" applyAlignment="1">
      <alignment/>
    </xf>
    <xf numFmtId="0" fontId="5" fillId="0" borderId="0" xfId="54" applyFont="1" applyAlignment="1">
      <alignment vertical="center"/>
      <protection/>
    </xf>
    <xf numFmtId="0" fontId="5" fillId="0" borderId="0" xfId="54" applyFont="1" applyAlignment="1">
      <alignment horizontal="center" vertical="center"/>
      <protection/>
    </xf>
    <xf numFmtId="0" fontId="5" fillId="0" borderId="0" xfId="0" applyFont="1" applyAlignment="1">
      <alignment horizontal="center" vertical="center"/>
    </xf>
    <xf numFmtId="0" fontId="5" fillId="0" borderId="0" xfId="54" applyFont="1" applyAlignment="1">
      <alignment horizontal="left" vertical="center" wrapText="1"/>
      <protection/>
    </xf>
    <xf numFmtId="0" fontId="5" fillId="0" borderId="0" xfId="0" applyFont="1" applyAlignment="1">
      <alignment horizontal="left" vertical="center" wrapText="1"/>
    </xf>
    <xf numFmtId="0" fontId="3" fillId="0" borderId="10" xfId="0" applyNumberFormat="1" applyFont="1" applyBorder="1" applyAlignment="1" quotePrefix="1">
      <alignment vertical="center"/>
    </xf>
    <xf numFmtId="0" fontId="3" fillId="0" borderId="10" xfId="0" applyNumberFormat="1" applyFont="1" applyBorder="1" applyAlignment="1" quotePrefix="1">
      <alignment horizontal="center" vertical="center"/>
    </xf>
    <xf numFmtId="0" fontId="3" fillId="0" borderId="0" xfId="54" applyFont="1" applyAlignment="1">
      <alignment vertical="center"/>
      <protection/>
    </xf>
    <xf numFmtId="0" fontId="3" fillId="0" borderId="10" xfId="54" applyNumberFormat="1" applyFont="1" applyBorder="1" applyAlignment="1">
      <alignment vertical="center"/>
      <protection/>
    </xf>
    <xf numFmtId="0" fontId="3" fillId="0" borderId="10" xfId="0" applyNumberFormat="1" applyFont="1" applyBorder="1" applyAlignment="1">
      <alignment vertical="center"/>
    </xf>
    <xf numFmtId="0" fontId="3" fillId="24" borderId="0" xfId="0" applyFont="1" applyFill="1" applyBorder="1" applyAlignment="1">
      <alignment vertical="center" wrapText="1"/>
    </xf>
    <xf numFmtId="0" fontId="3" fillId="0" borderId="10" xfId="0" applyFont="1" applyBorder="1" applyAlignment="1">
      <alignment vertical="center"/>
    </xf>
    <xf numFmtId="0" fontId="5" fillId="0" borderId="10" xfId="0" applyNumberFormat="1" applyFont="1" applyBorder="1" applyAlignment="1" quotePrefix="1">
      <alignment vertical="center"/>
    </xf>
    <xf numFmtId="0" fontId="5" fillId="0" borderId="10" xfId="0" applyNumberFormat="1" applyFont="1" applyBorder="1" applyAlignment="1" quotePrefix="1">
      <alignment horizontal="center" vertical="center"/>
    </xf>
    <xf numFmtId="0" fontId="3" fillId="0" borderId="0" xfId="54" applyFont="1" applyAlignment="1">
      <alignment horizontal="center" vertical="center"/>
      <protection/>
    </xf>
    <xf numFmtId="0" fontId="3" fillId="0" borderId="0" xfId="0" applyFont="1" applyAlignment="1">
      <alignment horizontal="center" vertical="center"/>
    </xf>
    <xf numFmtId="2" fontId="3" fillId="0" borderId="0" xfId="0" applyNumberFormat="1" applyFont="1" applyAlignment="1">
      <alignment vertical="center"/>
    </xf>
    <xf numFmtId="2" fontId="5" fillId="0" borderId="14" xfId="0" applyNumberFormat="1" applyFont="1" applyFill="1" applyBorder="1" applyAlignment="1">
      <alignment horizontal="center" vertical="center" wrapText="1"/>
    </xf>
    <xf numFmtId="0" fontId="3" fillId="0" borderId="22" xfId="0" applyFont="1" applyFill="1" applyBorder="1" applyAlignment="1">
      <alignment vertical="center"/>
    </xf>
    <xf numFmtId="0" fontId="3" fillId="0" borderId="15" xfId="0" applyFont="1" applyFill="1" applyBorder="1" applyAlignment="1">
      <alignment vertical="center"/>
    </xf>
    <xf numFmtId="0" fontId="3" fillId="0" borderId="24" xfId="0" applyFont="1" applyFill="1" applyBorder="1" applyAlignment="1">
      <alignment vertical="center"/>
    </xf>
    <xf numFmtId="3" fontId="5" fillId="0" borderId="11" xfId="0" applyNumberFormat="1" applyFont="1" applyFill="1" applyBorder="1" applyAlignment="1">
      <alignment horizontal="center" vertical="center"/>
    </xf>
    <xf numFmtId="245" fontId="5" fillId="0" borderId="11" xfId="0" applyNumberFormat="1" applyFont="1" applyFill="1" applyBorder="1" applyAlignment="1">
      <alignment horizontal="center" vertical="center"/>
    </xf>
    <xf numFmtId="245" fontId="5" fillId="0" borderId="11" xfId="48" applyNumberFormat="1" applyFont="1" applyFill="1" applyBorder="1" applyAlignment="1">
      <alignment horizontal="center" vertical="center"/>
    </xf>
    <xf numFmtId="245" fontId="5" fillId="0" borderId="11" xfId="62" applyNumberFormat="1" applyFont="1" applyFill="1" applyBorder="1" applyAlignment="1">
      <alignment horizontal="center" vertical="center"/>
    </xf>
    <xf numFmtId="1" fontId="3" fillId="0" borderId="0" xfId="0" applyNumberFormat="1" applyFont="1" applyAlignment="1">
      <alignment vertical="top"/>
    </xf>
    <xf numFmtId="9" fontId="3" fillId="0" borderId="0" xfId="48" applyNumberFormat="1" applyFont="1" applyAlignment="1">
      <alignment vertical="top"/>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12" xfId="0" applyFont="1" applyFill="1" applyBorder="1" applyAlignment="1">
      <alignment horizontal="center" vertical="top"/>
    </xf>
    <xf numFmtId="3" fontId="3" fillId="0" borderId="12" xfId="0" applyNumberFormat="1" applyFont="1" applyFill="1" applyBorder="1" applyAlignment="1">
      <alignment horizontal="center" vertical="top"/>
    </xf>
    <xf numFmtId="3" fontId="3" fillId="0" borderId="12" xfId="62" applyNumberFormat="1" applyFont="1" applyFill="1" applyBorder="1" applyAlignment="1">
      <alignment horizontal="center" vertical="top"/>
    </xf>
    <xf numFmtId="245" fontId="3" fillId="0" borderId="12" xfId="0" applyNumberFormat="1" applyFont="1" applyFill="1" applyBorder="1" applyAlignment="1">
      <alignment horizontal="center" vertical="top"/>
    </xf>
    <xf numFmtId="245" fontId="3" fillId="0" borderId="12" xfId="48" applyNumberFormat="1" applyFont="1" applyFill="1" applyBorder="1" applyAlignment="1">
      <alignment horizontal="center" vertical="top"/>
    </xf>
    <xf numFmtId="245" fontId="3" fillId="0" borderId="12" xfId="62" applyNumberFormat="1" applyFont="1" applyFill="1" applyBorder="1" applyAlignment="1">
      <alignment horizontal="center" vertical="top"/>
    </xf>
    <xf numFmtId="0" fontId="3" fillId="0" borderId="19" xfId="0" applyFont="1" applyFill="1" applyBorder="1" applyAlignment="1">
      <alignment horizontal="left" vertical="top"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center"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13" xfId="0" applyFont="1" applyFill="1" applyBorder="1" applyAlignment="1">
      <alignment vertical="top"/>
    </xf>
    <xf numFmtId="0" fontId="3" fillId="0" borderId="13" xfId="0" applyFont="1" applyFill="1" applyBorder="1" applyAlignment="1">
      <alignment horizontal="center" vertical="top"/>
    </xf>
    <xf numFmtId="3" fontId="3" fillId="0" borderId="13" xfId="62" applyNumberFormat="1" applyFont="1" applyFill="1" applyBorder="1" applyAlignment="1">
      <alignment horizontal="center" vertical="top"/>
    </xf>
    <xf numFmtId="245" fontId="3" fillId="0" borderId="13" xfId="0" applyNumberFormat="1" applyFont="1" applyFill="1" applyBorder="1" applyAlignment="1">
      <alignment horizontal="center" vertical="top"/>
    </xf>
    <xf numFmtId="245" fontId="3" fillId="0" borderId="13" xfId="48" applyNumberFormat="1" applyFont="1" applyFill="1" applyBorder="1" applyAlignment="1">
      <alignment horizontal="center" vertical="top"/>
    </xf>
    <xf numFmtId="245" fontId="3" fillId="0" borderId="13" xfId="62" applyNumberFormat="1" applyFont="1" applyFill="1" applyBorder="1" applyAlignment="1">
      <alignment horizontal="center" vertical="top"/>
    </xf>
    <xf numFmtId="3" fontId="3" fillId="0" borderId="0" xfId="0" applyNumberFormat="1" applyFont="1" applyBorder="1" applyAlignment="1">
      <alignment vertical="top"/>
    </xf>
    <xf numFmtId="0" fontId="5" fillId="0" borderId="14" xfId="0" applyFont="1" applyFill="1" applyBorder="1" applyAlignment="1">
      <alignment horizontal="left" vertical="top" wrapText="1"/>
    </xf>
    <xf numFmtId="0" fontId="3" fillId="0" borderId="22" xfId="0" applyFont="1" applyFill="1" applyBorder="1" applyAlignment="1">
      <alignment/>
    </xf>
    <xf numFmtId="3" fontId="5" fillId="0" borderId="10" xfId="0" applyNumberFormat="1" applyFont="1" applyFill="1" applyBorder="1" applyAlignment="1">
      <alignment horizontal="center" vertical="top"/>
    </xf>
    <xf numFmtId="245" fontId="5" fillId="0" borderId="10" xfId="0" applyNumberFormat="1" applyFont="1" applyFill="1" applyBorder="1" applyAlignment="1">
      <alignment horizontal="center" vertical="top"/>
    </xf>
    <xf numFmtId="245" fontId="5" fillId="0" borderId="10" xfId="48" applyNumberFormat="1" applyFont="1" applyFill="1" applyBorder="1" applyAlignment="1">
      <alignment horizontal="center" vertical="top"/>
    </xf>
    <xf numFmtId="245" fontId="5" fillId="0" borderId="10" xfId="62" applyNumberFormat="1" applyFont="1" applyFill="1" applyBorder="1" applyAlignment="1">
      <alignment horizontal="center"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3" fontId="3" fillId="0" borderId="13" xfId="0" applyNumberFormat="1" applyFont="1" applyFill="1" applyBorder="1" applyAlignment="1">
      <alignment horizontal="center" vertical="top"/>
    </xf>
    <xf numFmtId="0" fontId="5" fillId="0" borderId="10" xfId="0" applyFont="1" applyFill="1" applyBorder="1" applyAlignment="1">
      <alignment horizontal="left" vertical="top" wrapText="1"/>
    </xf>
    <xf numFmtId="3" fontId="5" fillId="0" borderId="10" xfId="62" applyNumberFormat="1" applyFont="1" applyFill="1" applyBorder="1" applyAlignment="1">
      <alignment horizontal="center" vertical="top"/>
    </xf>
    <xf numFmtId="2" fontId="3" fillId="0" borderId="0" xfId="0" applyNumberFormat="1" applyFont="1" applyAlignment="1">
      <alignment vertical="top"/>
    </xf>
    <xf numFmtId="3" fontId="3" fillId="0" borderId="0" xfId="0" applyNumberFormat="1" applyFont="1" applyAlignment="1">
      <alignment vertical="top"/>
    </xf>
    <xf numFmtId="0" fontId="3"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vertical="top" wrapText="1"/>
    </xf>
    <xf numFmtId="1" fontId="3" fillId="0" borderId="0" xfId="0" applyNumberFormat="1" applyFont="1" applyBorder="1" applyAlignment="1">
      <alignment vertical="top"/>
    </xf>
    <xf numFmtId="0" fontId="5" fillId="0" borderId="0" xfId="0" applyFont="1" applyBorder="1" applyAlignment="1">
      <alignment horizontal="left" vertical="top" wrapText="1"/>
    </xf>
    <xf numFmtId="1" fontId="5" fillId="0" borderId="0" xfId="62" applyNumberFormat="1" applyFont="1" applyBorder="1" applyAlignment="1">
      <alignment vertical="top"/>
    </xf>
    <xf numFmtId="166" fontId="3" fillId="0" borderId="0" xfId="0" applyNumberFormat="1"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1" fontId="5" fillId="0" borderId="0" xfId="0" applyNumberFormat="1" applyFont="1" applyBorder="1" applyAlignment="1">
      <alignment vertical="top"/>
    </xf>
    <xf numFmtId="166" fontId="5" fillId="0" borderId="0" xfId="0" applyNumberFormat="1" applyFont="1" applyBorder="1" applyAlignment="1">
      <alignment vertical="top"/>
    </xf>
    <xf numFmtId="0" fontId="5" fillId="0" borderId="0" xfId="0" applyFont="1" applyBorder="1" applyAlignment="1">
      <alignment horizontal="center" vertical="top"/>
    </xf>
    <xf numFmtId="176" fontId="5" fillId="0" borderId="0" xfId="0" applyNumberFormat="1" applyFont="1" applyBorder="1" applyAlignment="1">
      <alignment horizontal="center" vertical="top"/>
    </xf>
    <xf numFmtId="176" fontId="5" fillId="0" borderId="0" xfId="0" applyNumberFormat="1" applyFont="1" applyBorder="1" applyAlignment="1">
      <alignment vertical="top"/>
    </xf>
    <xf numFmtId="176" fontId="51" fillId="0" borderId="0" xfId="0" applyNumberFormat="1" applyFont="1" applyBorder="1" applyAlignment="1">
      <alignment vertical="top"/>
    </xf>
    <xf numFmtId="3" fontId="52" fillId="0" borderId="0" xfId="48" applyNumberFormat="1" applyFont="1" applyBorder="1" applyAlignment="1">
      <alignment horizontal="right" vertical="top" wrapText="1"/>
    </xf>
    <xf numFmtId="176" fontId="52" fillId="0" borderId="0" xfId="48" applyNumberFormat="1" applyFont="1" applyBorder="1" applyAlignment="1">
      <alignment horizontal="right" vertical="top" wrapText="1"/>
    </xf>
    <xf numFmtId="3" fontId="52" fillId="0" borderId="0" xfId="0" applyNumberFormat="1" applyFont="1" applyBorder="1" applyAlignment="1">
      <alignment vertical="top"/>
    </xf>
    <xf numFmtId="3" fontId="52" fillId="0" borderId="0" xfId="0" applyNumberFormat="1" applyFont="1" applyBorder="1" applyAlignment="1">
      <alignment vertical="top" wrapText="1"/>
    </xf>
    <xf numFmtId="3" fontId="52" fillId="0" borderId="0" xfId="0" applyNumberFormat="1" applyFont="1" applyBorder="1" applyAlignment="1">
      <alignment horizontal="right" vertical="top"/>
    </xf>
    <xf numFmtId="3" fontId="51" fillId="0" borderId="0" xfId="48" applyNumberFormat="1" applyFont="1" applyBorder="1" applyAlignment="1">
      <alignment horizontal="right" vertical="top" wrapText="1"/>
    </xf>
    <xf numFmtId="176" fontId="51" fillId="0" borderId="0" xfId="48" applyNumberFormat="1" applyFont="1" applyBorder="1" applyAlignment="1">
      <alignment horizontal="right" vertical="top" wrapText="1"/>
    </xf>
    <xf numFmtId="3" fontId="52" fillId="0" borderId="0" xfId="0" applyNumberFormat="1" applyFont="1" applyFill="1" applyBorder="1" applyAlignment="1">
      <alignment vertical="top"/>
    </xf>
    <xf numFmtId="3" fontId="52" fillId="0" borderId="0" xfId="0" applyNumberFormat="1" applyFont="1" applyFill="1" applyBorder="1" applyAlignment="1">
      <alignment horizontal="left" vertical="top"/>
    </xf>
    <xf numFmtId="2" fontId="5" fillId="0" borderId="10" xfId="0" applyNumberFormat="1" applyFont="1" applyFill="1" applyBorder="1" applyAlignment="1">
      <alignment horizontal="center" vertical="center" wrapText="1"/>
    </xf>
    <xf numFmtId="0" fontId="3" fillId="0" borderId="10" xfId="0" applyFont="1" applyFill="1" applyBorder="1" applyAlignment="1">
      <alignment/>
    </xf>
    <xf numFmtId="2" fontId="3" fillId="0" borderId="0" xfId="0" applyNumberFormat="1" applyFont="1" applyAlignment="1">
      <alignment/>
    </xf>
    <xf numFmtId="0" fontId="5" fillId="0" borderId="15" xfId="0" applyFont="1" applyFill="1" applyBorder="1" applyAlignment="1">
      <alignment horizontal="left" vertical="top" wrapText="1"/>
    </xf>
    <xf numFmtId="211" fontId="5" fillId="0" borderId="10" xfId="0" applyNumberFormat="1" applyFont="1" applyFill="1" applyBorder="1" applyAlignment="1">
      <alignment horizontal="right" vertical="top"/>
    </xf>
    <xf numFmtId="211" fontId="5" fillId="0" borderId="10" xfId="0" applyNumberFormat="1" applyFont="1" applyFill="1" applyBorder="1" applyAlignment="1">
      <alignment vertical="top"/>
    </xf>
    <xf numFmtId="9" fontId="5" fillId="0" borderId="10" xfId="62" applyFont="1" applyFill="1" applyBorder="1" applyAlignment="1">
      <alignment horizontal="right" vertical="top" indent="1"/>
    </xf>
    <xf numFmtId="177" fontId="5" fillId="0" borderId="14" xfId="62" applyNumberFormat="1" applyFont="1" applyFill="1" applyBorder="1" applyAlignment="1">
      <alignment horizontal="right" vertical="top" indent="1"/>
    </xf>
    <xf numFmtId="211" fontId="3" fillId="0" borderId="12" xfId="0" applyNumberFormat="1" applyFont="1" applyFill="1" applyBorder="1" applyAlignment="1">
      <alignment horizontal="right" vertical="top"/>
    </xf>
    <xf numFmtId="211" fontId="3" fillId="0" borderId="12" xfId="62" applyNumberFormat="1" applyFont="1" applyFill="1" applyBorder="1" applyAlignment="1">
      <alignment vertical="top"/>
    </xf>
    <xf numFmtId="177" fontId="3" fillId="0" borderId="18" xfId="62" applyNumberFormat="1" applyFont="1" applyFill="1" applyBorder="1" applyAlignment="1">
      <alignment horizontal="right" vertical="top" indent="1"/>
    </xf>
    <xf numFmtId="211" fontId="3" fillId="0" borderId="12" xfId="48" applyNumberFormat="1" applyFont="1" applyFill="1" applyBorder="1" applyAlignment="1">
      <alignment horizontal="right" vertical="top"/>
    </xf>
    <xf numFmtId="9" fontId="3" fillId="0" borderId="12" xfId="62" applyFont="1" applyFill="1" applyBorder="1" applyAlignment="1">
      <alignment horizontal="right" vertical="top" indent="1"/>
    </xf>
    <xf numFmtId="3" fontId="3" fillId="0" borderId="0" xfId="48" applyNumberFormat="1" applyFont="1" applyBorder="1" applyAlignment="1">
      <alignment horizontal="right" vertical="top"/>
    </xf>
    <xf numFmtId="0" fontId="3" fillId="0" borderId="23" xfId="0" applyFont="1" applyFill="1" applyBorder="1" applyAlignment="1">
      <alignment horizontal="left" vertical="top"/>
    </xf>
    <xf numFmtId="211" fontId="3" fillId="0" borderId="13" xfId="48" applyNumberFormat="1" applyFont="1" applyFill="1" applyBorder="1" applyAlignment="1">
      <alignment horizontal="right" vertical="top"/>
    </xf>
    <xf numFmtId="211" fontId="3" fillId="0" borderId="13" xfId="62" applyNumberFormat="1" applyFont="1" applyFill="1" applyBorder="1" applyAlignment="1">
      <alignment vertical="top"/>
    </xf>
    <xf numFmtId="177" fontId="3" fillId="0" borderId="20" xfId="62" applyNumberFormat="1" applyFont="1" applyFill="1" applyBorder="1" applyAlignment="1">
      <alignment horizontal="right" vertical="top" indent="1"/>
    </xf>
    <xf numFmtId="177" fontId="5" fillId="0" borderId="10" xfId="62" applyNumberFormat="1" applyFont="1" applyFill="1" applyBorder="1" applyAlignment="1">
      <alignment horizontal="right" vertical="top" indent="1"/>
    </xf>
    <xf numFmtId="2" fontId="5" fillId="0" borderId="0" xfId="0" applyNumberFormat="1" applyFont="1" applyAlignment="1">
      <alignment vertical="top"/>
    </xf>
    <xf numFmtId="3" fontId="5" fillId="0" borderId="0" xfId="0" applyNumberFormat="1" applyFont="1" applyAlignment="1">
      <alignment vertical="top"/>
    </xf>
    <xf numFmtId="9" fontId="5" fillId="0" borderId="0" xfId="48" applyNumberFormat="1" applyFont="1" applyAlignment="1">
      <alignment vertical="top"/>
    </xf>
    <xf numFmtId="211" fontId="53" fillId="0" borderId="12" xfId="62" applyNumberFormat="1" applyFont="1" applyFill="1" applyBorder="1" applyAlignment="1">
      <alignment vertical="top"/>
    </xf>
    <xf numFmtId="211" fontId="5" fillId="0" borderId="10" xfId="62" applyNumberFormat="1" applyFont="1" applyFill="1" applyBorder="1" applyAlignment="1">
      <alignment vertical="top"/>
    </xf>
    <xf numFmtId="0" fontId="5" fillId="0" borderId="0" xfId="0" applyFont="1" applyBorder="1" applyAlignment="1">
      <alignment/>
    </xf>
    <xf numFmtId="1" fontId="3" fillId="0" borderId="0" xfId="0" applyNumberFormat="1" applyFont="1" applyBorder="1" applyAlignment="1">
      <alignment/>
    </xf>
    <xf numFmtId="0" fontId="5" fillId="0" borderId="0" xfId="0" applyFont="1" applyBorder="1" applyAlignment="1">
      <alignment horizontal="left" wrapText="1"/>
    </xf>
    <xf numFmtId="166" fontId="3" fillId="0" borderId="0" xfId="0" applyNumberFormat="1" applyFont="1" applyBorder="1" applyAlignment="1">
      <alignment/>
    </xf>
    <xf numFmtId="0" fontId="3" fillId="0" borderId="0" xfId="0" applyFont="1" applyBorder="1" applyAlignment="1">
      <alignment horizontal="left"/>
    </xf>
    <xf numFmtId="0" fontId="3" fillId="0" borderId="0" xfId="0" applyFont="1" applyBorder="1" applyAlignment="1">
      <alignment horizontal="left" wrapText="1"/>
    </xf>
    <xf numFmtId="1" fontId="5" fillId="0" borderId="0" xfId="0" applyNumberFormat="1" applyFont="1" applyBorder="1" applyAlignment="1">
      <alignment/>
    </xf>
    <xf numFmtId="166" fontId="5" fillId="0" borderId="0" xfId="0" applyNumberFormat="1" applyFont="1" applyBorder="1" applyAlignment="1">
      <alignment/>
    </xf>
    <xf numFmtId="0" fontId="54" fillId="0" borderId="0" xfId="0" applyFont="1" applyBorder="1" applyAlignment="1">
      <alignment horizontal="left" wrapText="1"/>
    </xf>
    <xf numFmtId="0" fontId="45" fillId="0" borderId="0" xfId="0" applyFont="1" applyAlignment="1">
      <alignment vertical="center"/>
    </xf>
    <xf numFmtId="0" fontId="3" fillId="0" borderId="0" xfId="0" applyFont="1" applyAlignment="1">
      <alignment horizontal="right" vertical="center"/>
    </xf>
    <xf numFmtId="0" fontId="45" fillId="0" borderId="19" xfId="0" applyFont="1" applyFill="1" applyBorder="1" applyAlignment="1">
      <alignment vertical="center"/>
    </xf>
    <xf numFmtId="0" fontId="5" fillId="0" borderId="19" xfId="0" applyFont="1" applyFill="1" applyBorder="1" applyAlignment="1">
      <alignment vertical="center"/>
    </xf>
    <xf numFmtId="2" fontId="5" fillId="0" borderId="11" xfId="0" applyNumberFormat="1" applyFont="1" applyFill="1" applyBorder="1" applyAlignment="1">
      <alignment horizontal="center" vertical="center" wrapText="1"/>
    </xf>
    <xf numFmtId="0" fontId="3" fillId="0" borderId="17" xfId="0" applyFont="1" applyBorder="1" applyAlignment="1">
      <alignment vertical="center" wrapText="1"/>
    </xf>
    <xf numFmtId="215" fontId="3" fillId="0" borderId="11" xfId="0" applyNumberFormat="1" applyFont="1" applyBorder="1" applyAlignment="1">
      <alignment horizontal="center" vertical="center"/>
    </xf>
    <xf numFmtId="215" fontId="3" fillId="0" borderId="11" xfId="48" applyNumberFormat="1" applyFont="1" applyBorder="1" applyAlignment="1">
      <alignment horizontal="center" vertical="center"/>
    </xf>
    <xf numFmtId="215" fontId="3" fillId="0" borderId="16" xfId="0" applyNumberFormat="1" applyFont="1" applyBorder="1" applyAlignment="1">
      <alignment horizontal="center" vertical="center"/>
    </xf>
    <xf numFmtId="0" fontId="11" fillId="0" borderId="19" xfId="0" applyFont="1" applyBorder="1" applyAlignment="1">
      <alignment vertical="center"/>
    </xf>
    <xf numFmtId="215" fontId="11" fillId="0" borderId="12" xfId="48" applyNumberFormat="1" applyFont="1" applyBorder="1" applyAlignment="1">
      <alignment horizontal="center" vertical="center"/>
    </xf>
    <xf numFmtId="215" fontId="11" fillId="0" borderId="12" xfId="0" applyNumberFormat="1" applyFont="1" applyBorder="1" applyAlignment="1">
      <alignment horizontal="center" vertical="center"/>
    </xf>
    <xf numFmtId="215" fontId="11" fillId="0" borderId="18" xfId="0" applyNumberFormat="1" applyFont="1" applyBorder="1" applyAlignment="1">
      <alignment horizontal="center" vertical="center"/>
    </xf>
    <xf numFmtId="0" fontId="11" fillId="0" borderId="0" xfId="0" applyFont="1" applyAlignment="1">
      <alignment vertical="center"/>
    </xf>
    <xf numFmtId="0" fontId="11" fillId="0" borderId="21" xfId="0" applyFont="1" applyBorder="1" applyAlignment="1">
      <alignment vertical="center"/>
    </xf>
    <xf numFmtId="215" fontId="11" fillId="0" borderId="13" xfId="48" applyNumberFormat="1" applyFont="1" applyBorder="1" applyAlignment="1">
      <alignment horizontal="center" vertical="center"/>
    </xf>
    <xf numFmtId="215" fontId="11" fillId="0" borderId="13" xfId="0" applyNumberFormat="1" applyFont="1" applyBorder="1" applyAlignment="1">
      <alignment horizontal="center" vertical="center"/>
    </xf>
    <xf numFmtId="215" fontId="11" fillId="0" borderId="20" xfId="0" applyNumberFormat="1" applyFont="1" applyBorder="1" applyAlignment="1">
      <alignment horizontal="center" vertical="center"/>
    </xf>
    <xf numFmtId="0" fontId="3" fillId="0" borderId="15" xfId="0" applyFont="1" applyBorder="1" applyAlignment="1">
      <alignment vertical="center" wrapText="1"/>
    </xf>
    <xf numFmtId="215" fontId="3" fillId="0" borderId="10" xfId="0" applyNumberFormat="1" applyFont="1" applyFill="1" applyBorder="1" applyAlignment="1">
      <alignment horizontal="center" vertical="center"/>
    </xf>
    <xf numFmtId="215" fontId="3" fillId="0" borderId="10" xfId="0" applyNumberFormat="1" applyFont="1" applyBorder="1" applyAlignment="1">
      <alignment horizontal="center" vertical="center"/>
    </xf>
    <xf numFmtId="215" fontId="3" fillId="0" borderId="14" xfId="0" applyNumberFormat="1" applyFont="1" applyBorder="1" applyAlignment="1">
      <alignment horizontal="center" vertical="center"/>
    </xf>
    <xf numFmtId="0" fontId="53" fillId="0" borderId="0" xfId="0" applyFont="1" applyAlignment="1">
      <alignment vertical="center"/>
    </xf>
    <xf numFmtId="214" fontId="3" fillId="0" borderId="10" xfId="0" applyNumberFormat="1" applyFont="1" applyBorder="1" applyAlignment="1">
      <alignment horizontal="center" vertical="center"/>
    </xf>
    <xf numFmtId="214" fontId="3" fillId="0" borderId="14" xfId="0" applyNumberFormat="1" applyFont="1" applyBorder="1" applyAlignment="1">
      <alignment horizontal="center" vertical="center"/>
    </xf>
    <xf numFmtId="166" fontId="53" fillId="0" borderId="0" xfId="62" applyNumberFormat="1" applyFont="1" applyAlignment="1">
      <alignment vertical="center"/>
    </xf>
    <xf numFmtId="166" fontId="3" fillId="0" borderId="0" xfId="62" applyNumberFormat="1" applyFont="1" applyAlignment="1">
      <alignment vertical="center"/>
    </xf>
    <xf numFmtId="175" fontId="3" fillId="0" borderId="0" xfId="0" applyNumberFormat="1" applyFont="1" applyAlignment="1">
      <alignment vertical="center"/>
    </xf>
    <xf numFmtId="1" fontId="3" fillId="0" borderId="0" xfId="0" applyNumberFormat="1" applyFont="1" applyAlignment="1">
      <alignment vertical="center"/>
    </xf>
    <xf numFmtId="164" fontId="3" fillId="0" borderId="0" xfId="0" applyNumberFormat="1" applyFont="1" applyAlignment="1">
      <alignment vertical="center"/>
    </xf>
    <xf numFmtId="0" fontId="3" fillId="0" borderId="23" xfId="0" applyFont="1" applyFill="1" applyBorder="1" applyAlignment="1">
      <alignment vertical="center"/>
    </xf>
    <xf numFmtId="0" fontId="3"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1" xfId="0" applyNumberFormat="1" applyFont="1" applyFill="1" applyBorder="1" applyAlignment="1">
      <alignment vertical="center"/>
    </xf>
    <xf numFmtId="3" fontId="5" fillId="0" borderId="11" xfId="62" applyNumberFormat="1" applyFont="1" applyFill="1" applyBorder="1" applyAlignment="1">
      <alignment vertical="center"/>
    </xf>
    <xf numFmtId="207" fontId="5" fillId="0" borderId="11" xfId="0" applyNumberFormat="1" applyFont="1" applyFill="1" applyBorder="1" applyAlignment="1">
      <alignment vertical="center"/>
    </xf>
    <xf numFmtId="207" fontId="5" fillId="0" borderId="11" xfId="62" applyNumberFormat="1" applyFont="1" applyFill="1" applyBorder="1" applyAlignment="1">
      <alignment vertical="center"/>
    </xf>
    <xf numFmtId="205" fontId="5" fillId="0" borderId="11" xfId="0" applyNumberFormat="1" applyFont="1" applyFill="1" applyBorder="1" applyAlignment="1">
      <alignment vertical="center"/>
    </xf>
    <xf numFmtId="205" fontId="3" fillId="0" borderId="11" xfId="0" applyNumberFormat="1" applyFont="1" applyFill="1" applyBorder="1" applyAlignment="1">
      <alignment vertical="center"/>
    </xf>
    <xf numFmtId="205" fontId="5" fillId="0" borderId="16" xfId="0" applyNumberFormat="1" applyFont="1" applyFill="1" applyBorder="1" applyAlignment="1">
      <alignment vertical="center"/>
    </xf>
    <xf numFmtId="2" fontId="3" fillId="0" borderId="0" xfId="62" applyNumberFormat="1" applyFont="1" applyAlignment="1">
      <alignmen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3" fontId="3" fillId="0" borderId="10" xfId="0" applyNumberFormat="1" applyFont="1" applyFill="1" applyBorder="1" applyAlignment="1">
      <alignment vertical="center"/>
    </xf>
    <xf numFmtId="207" fontId="3" fillId="0" borderId="10" xfId="0" applyNumberFormat="1" applyFont="1" applyFill="1" applyBorder="1" applyAlignment="1">
      <alignment vertical="center"/>
    </xf>
    <xf numFmtId="207" fontId="3" fillId="0" borderId="10" xfId="62" applyNumberFormat="1" applyFont="1" applyFill="1" applyBorder="1" applyAlignment="1">
      <alignment vertical="center"/>
    </xf>
    <xf numFmtId="205" fontId="3" fillId="0" borderId="10" xfId="62" applyNumberFormat="1" applyFont="1" applyFill="1" applyBorder="1" applyAlignment="1">
      <alignment vertical="center"/>
    </xf>
    <xf numFmtId="205" fontId="3" fillId="0" borderId="10" xfId="0" applyNumberFormat="1" applyFont="1" applyFill="1" applyBorder="1" applyAlignment="1">
      <alignment horizontal="center" vertical="center"/>
    </xf>
    <xf numFmtId="205" fontId="3" fillId="0" borderId="14"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3" fontId="3" fillId="0" borderId="10" xfId="0" applyNumberFormat="1" applyFont="1" applyFill="1" applyBorder="1" applyAlignment="1">
      <alignment horizontal="right" vertical="center"/>
    </xf>
    <xf numFmtId="0" fontId="3" fillId="0" borderId="23" xfId="0" applyFont="1" applyFill="1" applyBorder="1" applyAlignment="1">
      <alignment horizontal="left" vertical="center"/>
    </xf>
    <xf numFmtId="0" fontId="3" fillId="0" borderId="15" xfId="0" applyFont="1" applyFill="1" applyBorder="1" applyAlignment="1">
      <alignment horizontal="left" vertical="center"/>
    </xf>
    <xf numFmtId="205" fontId="3" fillId="0" borderId="10" xfId="0" applyNumberFormat="1" applyFont="1" applyFill="1" applyBorder="1" applyAlignment="1">
      <alignment vertical="center"/>
    </xf>
    <xf numFmtId="0" fontId="5"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3" fillId="0" borderId="11" xfId="0" applyNumberFormat="1" applyFont="1" applyFill="1" applyBorder="1" applyAlignment="1">
      <alignment vertical="center"/>
    </xf>
    <xf numFmtId="207" fontId="3" fillId="0" borderId="11" xfId="0" applyNumberFormat="1" applyFont="1" applyFill="1" applyBorder="1" applyAlignment="1">
      <alignment vertical="center"/>
    </xf>
    <xf numFmtId="207" fontId="3" fillId="0" borderId="11" xfId="62" applyNumberFormat="1" applyFont="1" applyFill="1" applyBorder="1" applyAlignment="1">
      <alignment vertical="center"/>
    </xf>
    <xf numFmtId="205" fontId="3" fillId="0" borderId="16" xfId="0" applyNumberFormat="1" applyFont="1" applyFill="1" applyBorder="1" applyAlignment="1">
      <alignment vertical="center"/>
    </xf>
    <xf numFmtId="0" fontId="3" fillId="0" borderId="0" xfId="0" applyFont="1" applyBorder="1" applyAlignment="1">
      <alignment vertical="center"/>
    </xf>
    <xf numFmtId="0" fontId="5" fillId="0" borderId="15" xfId="0" applyFont="1" applyFill="1" applyBorder="1" applyAlignment="1">
      <alignment horizontal="left" vertical="center"/>
    </xf>
    <xf numFmtId="0" fontId="54" fillId="0" borderId="10" xfId="0" applyFont="1" applyFill="1" applyBorder="1" applyAlignment="1">
      <alignment horizontal="left" vertical="center"/>
    </xf>
    <xf numFmtId="3" fontId="5" fillId="0" borderId="10" xfId="0" applyNumberFormat="1" applyFont="1" applyFill="1" applyBorder="1" applyAlignment="1">
      <alignment vertical="center"/>
    </xf>
    <xf numFmtId="207" fontId="5" fillId="0" borderId="10" xfId="0" applyNumberFormat="1" applyFont="1" applyFill="1" applyBorder="1" applyAlignment="1">
      <alignment vertical="center"/>
    </xf>
    <xf numFmtId="207" fontId="5" fillId="0" borderId="10" xfId="62" applyNumberFormat="1" applyFont="1" applyFill="1" applyBorder="1" applyAlignment="1">
      <alignment vertical="center"/>
    </xf>
    <xf numFmtId="205" fontId="5" fillId="0" borderId="10" xfId="0" applyNumberFormat="1" applyFont="1" applyFill="1" applyBorder="1" applyAlignment="1">
      <alignment vertical="center"/>
    </xf>
    <xf numFmtId="205" fontId="5" fillId="0" borderId="14" xfId="0" applyNumberFormat="1" applyFont="1" applyFill="1" applyBorder="1" applyAlignment="1">
      <alignment vertical="center"/>
    </xf>
    <xf numFmtId="3" fontId="3" fillId="0" borderId="13" xfId="0" applyNumberFormat="1" applyFont="1" applyFill="1" applyBorder="1" applyAlignment="1">
      <alignment horizontal="right" vertical="center"/>
    </xf>
    <xf numFmtId="3" fontId="3" fillId="0" borderId="13" xfId="0" applyNumberFormat="1" applyFont="1" applyFill="1" applyBorder="1" applyAlignment="1">
      <alignment vertical="center"/>
    </xf>
    <xf numFmtId="207" fontId="3" fillId="0" borderId="13" xfId="0" applyNumberFormat="1" applyFont="1" applyFill="1" applyBorder="1" applyAlignment="1">
      <alignment vertical="center"/>
    </xf>
    <xf numFmtId="207" fontId="3" fillId="0" borderId="13" xfId="62" applyNumberFormat="1" applyFont="1" applyFill="1" applyBorder="1" applyAlignment="1">
      <alignment vertical="center"/>
    </xf>
    <xf numFmtId="205" fontId="3" fillId="0" borderId="13" xfId="62" applyNumberFormat="1" applyFont="1" applyFill="1" applyBorder="1" applyAlignment="1">
      <alignment horizontal="right" vertical="center"/>
    </xf>
    <xf numFmtId="205" fontId="3" fillId="0" borderId="13" xfId="0" applyNumberFormat="1" applyFont="1" applyFill="1" applyBorder="1" applyAlignment="1">
      <alignment horizontal="center" vertical="center"/>
    </xf>
    <xf numFmtId="205" fontId="3" fillId="0" borderId="13" xfId="62" applyNumberFormat="1" applyFont="1" applyFill="1" applyBorder="1" applyAlignment="1">
      <alignment vertical="center"/>
    </xf>
    <xf numFmtId="205" fontId="3" fillId="0" borderId="20" xfId="0" applyNumberFormat="1" applyFont="1" applyFill="1" applyBorder="1" applyAlignment="1">
      <alignment horizontal="center" vertical="center"/>
    </xf>
    <xf numFmtId="0" fontId="3" fillId="0" borderId="17" xfId="0" applyFont="1" applyFill="1" applyBorder="1" applyAlignment="1">
      <alignment horizontal="left" vertical="center"/>
    </xf>
    <xf numFmtId="3" fontId="3" fillId="0" borderId="11" xfId="0" applyNumberFormat="1" applyFont="1" applyFill="1" applyBorder="1" applyAlignment="1">
      <alignment horizontal="right" vertical="center"/>
    </xf>
    <xf numFmtId="205" fontId="3" fillId="0" borderId="11" xfId="62" applyNumberFormat="1" applyFont="1" applyFill="1" applyBorder="1" applyAlignment="1">
      <alignment horizontal="right" vertical="center"/>
    </xf>
    <xf numFmtId="205" fontId="3" fillId="0" borderId="11" xfId="0" applyNumberFormat="1" applyFont="1" applyFill="1" applyBorder="1" applyAlignment="1">
      <alignment horizontal="center" vertical="center"/>
    </xf>
    <xf numFmtId="205" fontId="3" fillId="0" borderId="16" xfId="0" applyNumberFormat="1" applyFont="1" applyFill="1" applyBorder="1" applyAlignment="1">
      <alignment horizontal="center" vertical="center"/>
    </xf>
    <xf numFmtId="3" fontId="3" fillId="0" borderId="10" xfId="0" applyNumberFormat="1" applyFont="1" applyFill="1" applyBorder="1" applyAlignment="1" quotePrefix="1">
      <alignment horizontal="right" vertical="center"/>
    </xf>
    <xf numFmtId="3" fontId="3" fillId="0" borderId="10" xfId="0" applyNumberFormat="1" applyFont="1" applyFill="1" applyBorder="1" applyAlignment="1" quotePrefix="1">
      <alignment horizontal="center" vertical="center"/>
    </xf>
    <xf numFmtId="207" fontId="3" fillId="0" borderId="10" xfId="62" applyNumberFormat="1" applyFont="1" applyFill="1" applyBorder="1" applyAlignment="1" quotePrefix="1">
      <alignment horizontal="center" vertical="center"/>
    </xf>
    <xf numFmtId="205" fontId="3" fillId="0" borderId="10" xfId="0" applyNumberFormat="1" applyFont="1" applyFill="1" applyBorder="1" applyAlignment="1">
      <alignment horizontal="right" vertical="center"/>
    </xf>
    <xf numFmtId="205" fontId="3" fillId="0" borderId="14" xfId="0" applyNumberFormat="1" applyFont="1" applyFill="1" applyBorder="1" applyAlignment="1">
      <alignment horizontal="right" vertical="center"/>
    </xf>
    <xf numFmtId="176" fontId="3" fillId="0" borderId="0" xfId="48" applyNumberFormat="1" applyFont="1" applyAlignment="1">
      <alignment vertical="center"/>
    </xf>
    <xf numFmtId="1" fontId="3" fillId="0" borderId="10" xfId="0" applyNumberFormat="1" applyFont="1" applyFill="1" applyBorder="1" applyAlignment="1">
      <alignment horizontal="right" vertical="center" wrapText="1"/>
    </xf>
    <xf numFmtId="205" fontId="3" fillId="0" borderId="10" xfId="0" applyNumberFormat="1" applyFont="1" applyFill="1" applyBorder="1" applyAlignment="1" quotePrefix="1">
      <alignment horizontal="center" vertical="center"/>
    </xf>
    <xf numFmtId="1" fontId="3" fillId="0" borderId="10" xfId="0" applyNumberFormat="1" applyFont="1" applyFill="1" applyBorder="1" applyAlignment="1">
      <alignment horizontal="right" vertical="center"/>
    </xf>
    <xf numFmtId="1" fontId="3" fillId="0" borderId="0" xfId="0" applyNumberFormat="1" applyFont="1" applyAlignment="1">
      <alignment/>
    </xf>
    <xf numFmtId="166" fontId="3" fillId="0" borderId="0" xfId="0" applyNumberFormat="1" applyFont="1" applyAlignment="1">
      <alignment/>
    </xf>
    <xf numFmtId="0" fontId="5" fillId="0" borderId="0" xfId="0" applyFont="1" applyBorder="1" applyAlignment="1">
      <alignment horizontal="center" vertical="center" wrapText="1"/>
    </xf>
    <xf numFmtId="3" fontId="5" fillId="0" borderId="0" xfId="0" applyNumberFormat="1" applyFont="1" applyBorder="1" applyAlignment="1">
      <alignment/>
    </xf>
    <xf numFmtId="1" fontId="5" fillId="0" borderId="0" xfId="62" applyNumberFormat="1" applyFont="1" applyBorder="1" applyAlignment="1">
      <alignment/>
    </xf>
    <xf numFmtId="3" fontId="3" fillId="0" borderId="0" xfId="0" applyNumberFormat="1" applyFont="1" applyBorder="1" applyAlignment="1">
      <alignment vertical="center"/>
    </xf>
    <xf numFmtId="0" fontId="3" fillId="0" borderId="0" xfId="0" applyFont="1" applyBorder="1" applyAlignment="1">
      <alignment horizontal="left" vertical="center" wrapText="1"/>
    </xf>
    <xf numFmtId="4" fontId="11" fillId="0" borderId="0" xfId="0" applyNumberFormat="1" applyFont="1" applyBorder="1" applyAlignment="1">
      <alignment horizontal="right" vertical="center"/>
    </xf>
    <xf numFmtId="3" fontId="3" fillId="0" borderId="0" xfId="0" applyNumberFormat="1" applyFont="1" applyFill="1" applyBorder="1" applyAlignment="1">
      <alignment vertical="center"/>
    </xf>
    <xf numFmtId="1" fontId="3" fillId="0" borderId="0" xfId="0" applyNumberFormat="1" applyFont="1" applyBorder="1" applyAlignment="1">
      <alignment vertical="center"/>
    </xf>
    <xf numFmtId="0" fontId="3" fillId="0" borderId="0" xfId="0" applyFont="1" applyBorder="1" applyAlignment="1">
      <alignment/>
    </xf>
    <xf numFmtId="0" fontId="54" fillId="0" borderId="0" xfId="0" applyFont="1" applyBorder="1" applyAlignment="1">
      <alignment horizontal="left"/>
    </xf>
    <xf numFmtId="3" fontId="5" fillId="0" borderId="0" xfId="0" applyNumberFormat="1" applyFont="1" applyBorder="1" applyAlignment="1">
      <alignment/>
    </xf>
    <xf numFmtId="0" fontId="3" fillId="0" borderId="0" xfId="0"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quotePrefix="1">
      <alignment horizontal="right"/>
    </xf>
    <xf numFmtId="0" fontId="3" fillId="0" borderId="0" xfId="0" applyFont="1" applyBorder="1" applyAlignment="1" quotePrefix="1">
      <alignment horizontal="center"/>
    </xf>
    <xf numFmtId="3" fontId="11" fillId="0" borderId="0" xfId="0" applyNumberFormat="1" applyFont="1" applyBorder="1" applyAlignment="1">
      <alignment horizontal="right" vertical="center"/>
    </xf>
    <xf numFmtId="1" fontId="3" fillId="0" borderId="0" xfId="0" applyNumberFormat="1" applyFont="1" applyBorder="1" applyAlignment="1">
      <alignment horizontal="right" vertical="center"/>
    </xf>
    <xf numFmtId="1" fontId="3" fillId="0" borderId="0" xfId="0" applyNumberFormat="1" applyFont="1" applyBorder="1" applyAlignment="1" quotePrefix="1">
      <alignment horizontal="center" vertical="center"/>
    </xf>
    <xf numFmtId="0" fontId="3" fillId="0" borderId="0" xfId="0" applyFont="1" applyBorder="1" applyAlignment="1">
      <alignment horizontal="right" vertical="center"/>
    </xf>
    <xf numFmtId="0" fontId="3" fillId="0" borderId="0" xfId="0" applyFont="1" applyAlignment="1">
      <alignment horizontal="left" vertical="center"/>
    </xf>
    <xf numFmtId="2" fontId="5" fillId="0" borderId="10" xfId="0" applyNumberFormat="1" applyFont="1" applyFill="1" applyBorder="1" applyAlignment="1">
      <alignment horizontal="center" vertical="center" wrapText="1"/>
    </xf>
    <xf numFmtId="3" fontId="5" fillId="0" borderId="10" xfId="62"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3" fontId="3" fillId="0" borderId="12" xfId="62" applyNumberFormat="1" applyFont="1" applyFill="1" applyBorder="1" applyAlignment="1">
      <alignment horizontal="center" vertical="center"/>
    </xf>
    <xf numFmtId="177" fontId="3" fillId="0" borderId="12" xfId="62"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20" xfId="0" applyFont="1" applyFill="1" applyBorder="1" applyAlignment="1">
      <alignment horizontal="left" vertical="center"/>
    </xf>
    <xf numFmtId="3" fontId="3" fillId="0" borderId="13" xfId="62" applyNumberFormat="1" applyFont="1" applyFill="1" applyBorder="1" applyAlignment="1">
      <alignment horizontal="center" vertical="center"/>
    </xf>
    <xf numFmtId="177" fontId="3" fillId="0" borderId="13"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4" fillId="0" borderId="11" xfId="0" applyFont="1" applyFill="1" applyBorder="1" applyAlignment="1">
      <alignment horizontal="left" vertical="center"/>
    </xf>
    <xf numFmtId="3" fontId="5" fillId="0" borderId="11" xfId="62"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54" fillId="0" borderId="12" xfId="0" applyFont="1" applyFill="1" applyBorder="1" applyAlignment="1">
      <alignment horizontal="left" vertical="center"/>
    </xf>
    <xf numFmtId="3" fontId="3" fillId="0" borderId="12" xfId="0" applyNumberFormat="1" applyFont="1" applyFill="1" applyBorder="1" applyAlignment="1" quotePrefix="1">
      <alignment horizontal="center" vertical="center"/>
    </xf>
    <xf numFmtId="0" fontId="3" fillId="0" borderId="0" xfId="0" applyFont="1" applyBorder="1" applyAlignment="1">
      <alignment horizontal="center" vertical="center"/>
    </xf>
    <xf numFmtId="0" fontId="5" fillId="0" borderId="10" xfId="0" applyFont="1" applyBorder="1" applyAlignment="1">
      <alignment horizontal="left" vertical="center" wrapText="1"/>
    </xf>
    <xf numFmtId="9" fontId="5" fillId="0" borderId="0" xfId="62" applyFont="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3" fillId="0" borderId="10" xfId="0" applyFont="1" applyBorder="1" applyAlignment="1">
      <alignment horizontal="left" vertical="center" wrapText="1"/>
    </xf>
    <xf numFmtId="9" fontId="3" fillId="0" borderId="10" xfId="62"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1" fontId="3" fillId="0" borderId="0" xfId="0" applyNumberFormat="1" applyFont="1" applyBorder="1" applyAlignment="1">
      <alignment horizontal="right" vertical="center" wrapText="1"/>
    </xf>
    <xf numFmtId="9" fontId="3" fillId="0" borderId="0" xfId="62" applyFont="1" applyBorder="1" applyAlignment="1">
      <alignment horizontal="center" vertical="center"/>
    </xf>
    <xf numFmtId="9" fontId="3" fillId="0" borderId="0" xfId="62" applyFont="1" applyAlignment="1">
      <alignment horizontal="center" vertical="center"/>
    </xf>
    <xf numFmtId="9" fontId="3" fillId="0" borderId="0" xfId="62" applyFont="1" applyBorder="1" applyAlignment="1">
      <alignment vertical="center"/>
    </xf>
    <xf numFmtId="0" fontId="3" fillId="0" borderId="0" xfId="0" applyFont="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9" fontId="3" fillId="0" borderId="10" xfId="62" applyFont="1" applyBorder="1" applyAlignment="1">
      <alignment horizontal="center" vertical="center"/>
    </xf>
    <xf numFmtId="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9" fontId="3" fillId="0" borderId="0" xfId="62" applyFont="1" applyBorder="1" applyAlignment="1">
      <alignment horizontal="center" vertical="center"/>
    </xf>
    <xf numFmtId="0" fontId="3" fillId="0" borderId="0" xfId="0" applyFont="1" applyBorder="1" applyAlignment="1">
      <alignment horizontal="center" vertical="center"/>
    </xf>
    <xf numFmtId="0" fontId="3" fillId="0" borderId="10" xfId="0" applyFont="1" applyFill="1" applyBorder="1" applyAlignment="1">
      <alignment vertical="center"/>
    </xf>
    <xf numFmtId="9" fontId="3" fillId="0" borderId="10" xfId="0" applyNumberFormat="1" applyFont="1" applyFill="1" applyBorder="1" applyAlignment="1">
      <alignment horizontal="center" vertical="center"/>
    </xf>
    <xf numFmtId="0" fontId="5" fillId="0" borderId="22" xfId="0" applyFont="1" applyFill="1" applyBorder="1" applyAlignment="1">
      <alignment horizontal="left" vertical="center" wrapText="1"/>
    </xf>
    <xf numFmtId="3" fontId="5" fillId="0" borderId="10" xfId="0" applyNumberFormat="1" applyFont="1" applyFill="1" applyBorder="1" applyAlignment="1">
      <alignment horizontal="center" vertical="center"/>
    </xf>
    <xf numFmtId="1" fontId="5" fillId="0" borderId="10" xfId="62" applyNumberFormat="1" applyFont="1" applyFill="1" applyBorder="1" applyAlignment="1" quotePrefix="1">
      <alignment horizontal="center" vertical="center"/>
    </xf>
    <xf numFmtId="3" fontId="5" fillId="0" borderId="14" xfId="0" applyNumberFormat="1" applyFont="1" applyFill="1" applyBorder="1" applyAlignment="1">
      <alignment horizontal="center" vertical="center"/>
    </xf>
    <xf numFmtId="0" fontId="3" fillId="0" borderId="24" xfId="0" applyFont="1" applyFill="1" applyBorder="1" applyAlignment="1">
      <alignment horizontal="left" vertical="center"/>
    </xf>
    <xf numFmtId="3" fontId="3" fillId="0" borderId="12"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1" fontId="5" fillId="0" borderId="10" xfId="0" applyNumberFormat="1" applyFont="1" applyFill="1" applyBorder="1" applyAlignment="1">
      <alignment horizontal="center" vertical="center"/>
    </xf>
    <xf numFmtId="0" fontId="5" fillId="0" borderId="24" xfId="0" applyFont="1" applyFill="1" applyBorder="1" applyAlignment="1">
      <alignment horizontal="left" vertical="center"/>
    </xf>
    <xf numFmtId="3"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3" fontId="5" fillId="0" borderId="18" xfId="0" applyNumberFormat="1" applyFont="1" applyFill="1" applyBorder="1" applyAlignment="1">
      <alignment horizontal="center" vertical="center"/>
    </xf>
    <xf numFmtId="3" fontId="5" fillId="0" borderId="18" xfId="0" applyNumberFormat="1" applyFont="1" applyFill="1" applyBorder="1" applyAlignment="1" quotePrefix="1">
      <alignment horizontal="center" vertical="center"/>
    </xf>
    <xf numFmtId="3" fontId="3" fillId="0" borderId="13"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3" fontId="3" fillId="0" borderId="20" xfId="0" applyNumberFormat="1" applyFont="1" applyFill="1" applyBorder="1" applyAlignment="1" quotePrefix="1">
      <alignment horizontal="center" vertical="center"/>
    </xf>
    <xf numFmtId="9" fontId="3" fillId="0" borderId="0" xfId="0" applyNumberFormat="1" applyFont="1" applyBorder="1" applyAlignment="1">
      <alignment vertical="center"/>
    </xf>
    <xf numFmtId="9" fontId="3" fillId="0" borderId="0" xfId="0" applyNumberFormat="1" applyFont="1" applyFill="1" applyBorder="1" applyAlignment="1">
      <alignment vertical="center"/>
    </xf>
    <xf numFmtId="9" fontId="3" fillId="0" borderId="0" xfId="0" applyNumberFormat="1" applyFont="1" applyBorder="1" applyAlignment="1">
      <alignment horizontal="center" vertical="center"/>
    </xf>
    <xf numFmtId="0" fontId="3" fillId="0" borderId="0" xfId="0" applyFont="1" applyAlignment="1">
      <alignment horizontal="right"/>
    </xf>
    <xf numFmtId="0" fontId="3" fillId="0" borderId="10" xfId="0" applyFont="1" applyFill="1" applyBorder="1" applyAlignment="1">
      <alignment/>
    </xf>
    <xf numFmtId="0" fontId="3" fillId="0" borderId="11" xfId="0" applyFont="1" applyFill="1" applyBorder="1" applyAlignment="1">
      <alignment vertical="center"/>
    </xf>
    <xf numFmtId="0" fontId="5" fillId="0" borderId="0" xfId="0" applyFont="1" applyBorder="1" applyAlignment="1">
      <alignment horizontal="left" vertical="top"/>
    </xf>
    <xf numFmtId="0" fontId="3" fillId="0" borderId="12" xfId="0" applyFont="1" applyFill="1" applyBorder="1" applyAlignment="1">
      <alignment horizontal="left" vertical="top" indent="1"/>
    </xf>
    <xf numFmtId="0" fontId="3" fillId="0" borderId="12" xfId="0" applyFont="1" applyFill="1" applyBorder="1" applyAlignment="1">
      <alignment horizontal="left" vertical="center" wrapText="1" indent="1"/>
    </xf>
    <xf numFmtId="0" fontId="3" fillId="0" borderId="0" xfId="0" applyFont="1" applyBorder="1" applyAlignment="1">
      <alignment horizontal="left" vertical="center"/>
    </xf>
    <xf numFmtId="0" fontId="3" fillId="0" borderId="13" xfId="0" applyFont="1" applyFill="1" applyBorder="1" applyAlignment="1">
      <alignment horizontal="left" vertical="top" indent="1"/>
    </xf>
    <xf numFmtId="0" fontId="5" fillId="0" borderId="12" xfId="0" applyFont="1" applyFill="1" applyBorder="1" applyAlignment="1">
      <alignment horizontal="left" vertical="top"/>
    </xf>
    <xf numFmtId="1" fontId="3" fillId="0" borderId="12" xfId="0" applyNumberFormat="1" applyFont="1" applyFill="1" applyBorder="1" applyAlignment="1">
      <alignment horizontal="right" vertical="top"/>
    </xf>
    <xf numFmtId="9" fontId="3" fillId="0" borderId="0" xfId="62" applyFont="1" applyBorder="1" applyAlignment="1">
      <alignment horizontal="right" wrapText="1"/>
    </xf>
    <xf numFmtId="1" fontId="3" fillId="0" borderId="0" xfId="0" applyNumberFormat="1" applyFont="1" applyBorder="1" applyAlignment="1">
      <alignment horizontal="right" wrapText="1"/>
    </xf>
    <xf numFmtId="0" fontId="3" fillId="0" borderId="0" xfId="0" applyFont="1" applyBorder="1" applyAlignment="1">
      <alignment horizontal="right" wrapText="1"/>
    </xf>
    <xf numFmtId="9" fontId="3" fillId="0" borderId="0" xfId="0" applyNumberFormat="1" applyFont="1" applyBorder="1" applyAlignment="1">
      <alignment/>
    </xf>
    <xf numFmtId="9" fontId="3" fillId="0" borderId="0" xfId="0" applyNumberFormat="1" applyFont="1" applyFill="1" applyBorder="1" applyAlignment="1">
      <alignment/>
    </xf>
    <xf numFmtId="0" fontId="3" fillId="0" borderId="0" xfId="0" applyFont="1" applyAlignment="1">
      <alignment horizontal="center"/>
    </xf>
    <xf numFmtId="0" fontId="5" fillId="0" borderId="10" xfId="0" applyFont="1" applyBorder="1" applyAlignment="1">
      <alignment/>
    </xf>
    <xf numFmtId="0" fontId="3" fillId="0" borderId="10" xfId="0" applyFont="1" applyBorder="1" applyAlignment="1">
      <alignment wrapText="1"/>
    </xf>
    <xf numFmtId="9" fontId="3" fillId="0" borderId="10" xfId="0" applyNumberFormat="1" applyFont="1" applyBorder="1" applyAlignment="1">
      <alignment horizontal="center"/>
    </xf>
    <xf numFmtId="0" fontId="3" fillId="0" borderId="10" xfId="0" applyFont="1" applyBorder="1" applyAlignment="1">
      <alignment/>
    </xf>
    <xf numFmtId="9" fontId="3" fillId="0" borderId="0" xfId="0" applyNumberFormat="1" applyFont="1" applyBorder="1" applyAlignment="1">
      <alignment horizontal="center"/>
    </xf>
    <xf numFmtId="0" fontId="3" fillId="0" borderId="0" xfId="0" applyFont="1" applyBorder="1" applyAlignment="1">
      <alignment horizontal="center"/>
    </xf>
    <xf numFmtId="0" fontId="5" fillId="0" borderId="0" xfId="0" applyFont="1" applyFill="1" applyBorder="1" applyAlignment="1">
      <alignment horizontal="center" vertical="center" wrapText="1"/>
    </xf>
    <xf numFmtId="9" fontId="3" fillId="0" borderId="10" xfId="0" applyNumberFormat="1" applyFont="1" applyBorder="1" applyAlignment="1">
      <alignment horizontal="center" vertical="center"/>
    </xf>
    <xf numFmtId="9" fontId="3" fillId="0" borderId="0" xfId="0" applyNumberFormat="1" applyFont="1" applyAlignment="1">
      <alignment vertical="center"/>
    </xf>
    <xf numFmtId="9" fontId="3" fillId="0" borderId="0" xfId="0" applyNumberFormat="1" applyFont="1" applyFill="1" applyBorder="1" applyAlignment="1">
      <alignment horizontal="center" vertical="center"/>
    </xf>
    <xf numFmtId="0" fontId="3" fillId="0" borderId="10" xfId="0" applyNumberFormat="1" applyFont="1" applyBorder="1" applyAlignment="1">
      <alignment vertical="center"/>
    </xf>
    <xf numFmtId="0" fontId="5" fillId="0" borderId="10" xfId="0" applyNumberFormat="1" applyFont="1" applyBorder="1" applyAlignment="1">
      <alignment horizontal="center" vertical="center" wrapText="1"/>
    </xf>
    <xf numFmtId="0" fontId="3" fillId="0" borderId="10" xfId="0" applyNumberFormat="1" applyFont="1" applyBorder="1" applyAlignment="1" quotePrefix="1">
      <alignment horizontal="center" vertical="center"/>
    </xf>
    <xf numFmtId="9" fontId="3" fillId="0" borderId="10" xfId="62" applyFont="1" applyBorder="1" applyAlignment="1" quotePrefix="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10" xfId="0" applyNumberFormat="1" applyFont="1" applyBorder="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center"/>
    </xf>
    <xf numFmtId="0" fontId="3" fillId="0" borderId="10" xfId="0" applyNumberFormat="1" applyFont="1" applyBorder="1" applyAlignment="1">
      <alignment/>
    </xf>
    <xf numFmtId="0" fontId="5" fillId="0" borderId="10" xfId="0" applyNumberFormat="1" applyFont="1" applyBorder="1" applyAlignment="1">
      <alignment horizontal="center" wrapText="1"/>
    </xf>
    <xf numFmtId="0" fontId="3" fillId="0" borderId="10" xfId="0" applyNumberFormat="1" applyFont="1" applyBorder="1" applyAlignment="1" quotePrefix="1">
      <alignment/>
    </xf>
    <xf numFmtId="9" fontId="3" fillId="0" borderId="10" xfId="62" applyFont="1" applyBorder="1" applyAlignment="1" quotePrefix="1">
      <alignment horizontal="center"/>
    </xf>
    <xf numFmtId="0" fontId="5" fillId="0" borderId="0" xfId="0" applyFont="1" applyAlignment="1">
      <alignment horizontal="center" vertical="center"/>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C4" xfId="54"/>
    <cellStyle name="Normal_données_gen" xfId="55"/>
    <cellStyle name="Normal_retraites2008-fiche13" xfId="56"/>
    <cellStyle name="Normal_Tab_graph_Fiches_ouvrage" xfId="57"/>
    <cellStyle name="Normal_Tab_Graph_RetS_n56_17nov" xfId="58"/>
    <cellStyle name="Normal_Tab1-cadrage" xfId="59"/>
    <cellStyle name="Normal_Tableaux d'ensemble" xfId="60"/>
    <cellStyle name="Normal_tableaux_F10_2008" xfId="61"/>
    <cellStyle name="Percent" xfId="62"/>
    <cellStyle name="Satisfaisant" xfId="63"/>
    <cellStyle name="Sortie" xfId="64"/>
    <cellStyle name="Texte explicatif" xfId="65"/>
    <cellStyle name="Titre" xfId="66"/>
    <cellStyle name="Titre tableau" xfId="67"/>
    <cellStyle name="Titre 1" xfId="68"/>
    <cellStyle name="Titre 2" xfId="69"/>
    <cellStyle name="Titre 3" xfId="70"/>
    <cellStyle name="Titre 4" xfId="71"/>
    <cellStyle name="Total" xfId="72"/>
    <cellStyle name="Vérification"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1"/>
          <c:w val="0.97025"/>
          <c:h val="0.95925"/>
        </c:manualLayout>
      </c:layout>
      <c:lineChart>
        <c:grouping val="standard"/>
        <c:varyColors val="0"/>
        <c:ser>
          <c:idx val="0"/>
          <c:order val="0"/>
          <c:tx>
            <c:strRef>
              <c:f>'Fiche13-g2'!#REF!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'Fiche13-g2'!$B$6:$B$41</c:f>
              <c:strCache/>
            </c:strRef>
          </c:cat>
          <c:val>
            <c:numRef>
              <c:f>'Fiche13-g2'!#REF!</c:f>
              <c:numCache>
                <c:ptCount val="1"/>
                <c:pt idx="0">
                  <c:v>0</c:v>
                </c:pt>
              </c:numCache>
            </c:numRef>
          </c:val>
          <c:smooth val="0"/>
        </c:ser>
        <c:ser>
          <c:idx val="1"/>
          <c:order val="1"/>
          <c:tx>
            <c:strRef>
              <c:f>'Fiche13-g2'!#REF!</c:f>
              <c:strCache>
                <c:ptCount val="1"/>
                <c:pt idx="0">
                  <c:v>#REF!</c:v>
                </c:pt>
              </c:strCache>
            </c:strRef>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'Fiche13-g2'!$B$6:$B$41</c:f>
              <c:strCache/>
            </c:strRef>
          </c:cat>
          <c:val>
            <c:numRef>
              <c:f>'Fiche13-g2'!#REF!</c:f>
              <c:numCache>
                <c:ptCount val="1"/>
                <c:pt idx="0">
                  <c:v>0</c:v>
                </c:pt>
              </c:numCache>
            </c:numRef>
          </c:val>
          <c:smooth val="0"/>
        </c:ser>
        <c:marker val="1"/>
        <c:axId val="21216297"/>
        <c:axId val="56728946"/>
      </c:lineChart>
      <c:dateAx>
        <c:axId val="212162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6728946"/>
        <c:crosses val="autoZero"/>
        <c:auto val="0"/>
        <c:noMultiLvlLbl val="0"/>
      </c:dateAx>
      <c:valAx>
        <c:axId val="567289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1216297"/>
        <c:crossesAt val="1"/>
        <c:crossBetween val="between"/>
        <c:dispUnits/>
      </c:valAx>
      <c:spPr>
        <a:solidFill>
          <a:srgbClr val="FFFFFF"/>
        </a:solidFill>
        <a:ln w="12700">
          <a:solidFill>
            <a:srgbClr val="808080"/>
          </a:solidFill>
        </a:ln>
      </c:spPr>
    </c:plotArea>
    <c:legend>
      <c:legendPos val="r"/>
      <c:layout>
        <c:manualLayout>
          <c:xMode val="edge"/>
          <c:yMode val="edge"/>
          <c:x val="0.3685"/>
          <c:y val="0.08675"/>
          <c:w val="0.5015"/>
          <c:h val="0.120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2"/>
        </c:manualLayout>
      </c:layout>
      <c:lineChart>
        <c:grouping val="standard"/>
        <c:varyColors val="0"/>
        <c:ser>
          <c:idx val="0"/>
          <c:order val="0"/>
          <c:tx>
            <c:v>Bien meilleur</c:v>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0.0224361155698301</c:v>
              </c:pt>
              <c:pt idx="2">
                <c:v>0.01988385625224543</c:v>
              </c:pt>
              <c:pt idx="3">
                <c:v>0.017571678207391018</c:v>
              </c:pt>
              <c:pt idx="4">
                <c:v>0.0157680728275451</c:v>
              </c:pt>
              <c:pt idx="5">
                <c:v>0.012116057908538744</c:v>
              </c:pt>
              <c:pt idx="6">
                <c:v>0.013691563865994835</c:v>
              </c:pt>
            </c:numLit>
          </c:val>
          <c:smooth val="0"/>
        </c:ser>
        <c:ser>
          <c:idx val="1"/>
          <c:order val="1"/>
          <c:tx>
            <c:v>Plutôt meilleur</c:v>
          </c:tx>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FF00FF"/>
                </a:solidFill>
              </a:ln>
            </c:spPr>
          </c:marker>
          <c:cat>
            <c:numLit>
              <c:ptCount val="7"/>
              <c:pt idx="0">
                <c:v>2002</c:v>
              </c:pt>
              <c:pt idx="1">
                <c:v>2003</c:v>
              </c:pt>
              <c:pt idx="2">
                <c:v>2004</c:v>
              </c:pt>
              <c:pt idx="3">
                <c:v>2005</c:v>
              </c:pt>
              <c:pt idx="4">
                <c:v>2006</c:v>
              </c:pt>
              <c:pt idx="5">
                <c:v>2007</c:v>
              </c:pt>
              <c:pt idx="6">
                <c:v>2008</c:v>
              </c:pt>
            </c:numLit>
          </c:cat>
          <c:val>
            <c:numLit>
              <c:ptCount val="7"/>
              <c:pt idx="0">
                <c:v>0.139484648382428</c:v>
              </c:pt>
              <c:pt idx="2">
                <c:v>0.09628803242311422</c:v>
              </c:pt>
              <c:pt idx="3">
                <c:v>0.08700407560946664</c:v>
              </c:pt>
              <c:pt idx="4">
                <c:v>0.09592662678182869</c:v>
              </c:pt>
              <c:pt idx="5">
                <c:v>0.10018241185965991</c:v>
              </c:pt>
              <c:pt idx="6">
                <c:v>0.09399671831578674</c:v>
              </c:pt>
            </c:numLit>
          </c:val>
          <c:smooth val="0"/>
        </c:ser>
        <c:ser>
          <c:idx val="2"/>
          <c:order val="2"/>
          <c:tx>
            <c:v>A peu près identique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Lit>
              <c:ptCount val="7"/>
              <c:pt idx="0">
                <c:v>2002</c:v>
              </c:pt>
              <c:pt idx="1">
                <c:v>2003</c:v>
              </c:pt>
              <c:pt idx="2">
                <c:v>2004</c:v>
              </c:pt>
              <c:pt idx="3">
                <c:v>2005</c:v>
              </c:pt>
              <c:pt idx="4">
                <c:v>2006</c:v>
              </c:pt>
              <c:pt idx="5">
                <c:v>2007</c:v>
              </c:pt>
              <c:pt idx="6">
                <c:v>2008</c:v>
              </c:pt>
            </c:numLit>
          </c:cat>
          <c:val>
            <c:numLit>
              <c:ptCount val="7"/>
              <c:pt idx="0">
                <c:v>0.27605378793647223</c:v>
              </c:pt>
              <c:pt idx="2">
                <c:v>0.242627316866629</c:v>
              </c:pt>
              <c:pt idx="3">
                <c:v>0.25061963506098606</c:v>
              </c:pt>
              <c:pt idx="4">
                <c:v>0.25513889347166807</c:v>
              </c:pt>
              <c:pt idx="5">
                <c:v>0.24513673322627544</c:v>
              </c:pt>
              <c:pt idx="6">
                <c:v>0.23618013207082203</c:v>
              </c:pt>
            </c:numLit>
          </c:val>
          <c:smooth val="0"/>
        </c:ser>
        <c:ser>
          <c:idx val="3"/>
          <c:order val="3"/>
          <c:tx>
            <c:v>Plutôt moins bon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0.35931817955350054</c:v>
              </c:pt>
              <c:pt idx="2">
                <c:v>0.43890012140070234</c:v>
              </c:pt>
              <c:pt idx="3">
                <c:v>0.4384191106311383</c:v>
              </c:pt>
              <c:pt idx="4">
                <c:v>0.41346566694817766</c:v>
              </c:pt>
              <c:pt idx="5">
                <c:v>0.3797138336642517</c:v>
              </c:pt>
              <c:pt idx="6">
                <c:v>0.3895571414612169</c:v>
              </c:pt>
            </c:numLit>
          </c:val>
          <c:smooth val="0"/>
        </c:ser>
        <c:ser>
          <c:idx val="4"/>
          <c:order val="4"/>
          <c:tx>
            <c:v>Bien moins bon</c:v>
          </c:tx>
          <c:extLst>
            <c:ext xmlns:c14="http://schemas.microsoft.com/office/drawing/2007/8/2/chart" uri="{6F2FDCE9-48DA-4B69-8628-5D25D57E5C99}">
              <c14:invertSolidFillFmt>
                <c14:spPr>
                  <a:solidFill>
                    <a:srgbClr val="000000"/>
                  </a:solidFill>
                </c14:spPr>
              </c14:invertSolidFillFmt>
            </c:ext>
          </c:extLst>
          <c:cat>
            <c:numLit>
              <c:ptCount val="7"/>
              <c:pt idx="0">
                <c:v>2002</c:v>
              </c:pt>
              <c:pt idx="1">
                <c:v>2003</c:v>
              </c:pt>
              <c:pt idx="2">
                <c:v>2004</c:v>
              </c:pt>
              <c:pt idx="3">
                <c:v>2005</c:v>
              </c:pt>
              <c:pt idx="4">
                <c:v>2006</c:v>
              </c:pt>
              <c:pt idx="5">
                <c:v>2007</c:v>
              </c:pt>
              <c:pt idx="6">
                <c:v>2008</c:v>
              </c:pt>
            </c:numLit>
          </c:cat>
          <c:val>
            <c:numLit>
              <c:ptCount val="7"/>
              <c:pt idx="0">
                <c:v>0.20270726855776905</c:v>
              </c:pt>
              <c:pt idx="2">
                <c:v>0.20230067305730892</c:v>
              </c:pt>
              <c:pt idx="3">
                <c:v>0.20638550049101795</c:v>
              </c:pt>
              <c:pt idx="4">
                <c:v>0.21970073997078063</c:v>
              </c:pt>
              <c:pt idx="5">
                <c:v>0.2628509633412742</c:v>
              </c:pt>
              <c:pt idx="6">
                <c:v>0.26657444428617955</c:v>
              </c:pt>
            </c:numLit>
          </c:val>
          <c:smooth val="0"/>
        </c:ser>
        <c:marker val="1"/>
        <c:axId val="40798467"/>
        <c:axId val="31641884"/>
      </c:lineChart>
      <c:catAx>
        <c:axId val="40798467"/>
        <c:scaling>
          <c:orientation val="minMax"/>
        </c:scaling>
        <c:axPos val="b"/>
        <c:delete val="0"/>
        <c:numFmt formatCode="General" sourceLinked="1"/>
        <c:majorTickMark val="out"/>
        <c:minorTickMark val="none"/>
        <c:tickLblPos val="nextTo"/>
        <c:crossAx val="31641884"/>
        <c:crosses val="autoZero"/>
        <c:auto val="1"/>
        <c:lblOffset val="100"/>
        <c:noMultiLvlLbl val="0"/>
      </c:catAx>
      <c:valAx>
        <c:axId val="31641884"/>
        <c:scaling>
          <c:orientation val="minMax"/>
        </c:scaling>
        <c:axPos val="l"/>
        <c:majorGridlines>
          <c:spPr>
            <a:ln w="3175">
              <a:solidFill/>
              <a:prstDash val="sysDot"/>
            </a:ln>
          </c:spPr>
        </c:majorGridlines>
        <c:delete val="0"/>
        <c:numFmt formatCode="0%" sourceLinked="0"/>
        <c:majorTickMark val="out"/>
        <c:minorTickMark val="none"/>
        <c:tickLblPos val="nextTo"/>
        <c:crossAx val="40798467"/>
        <c:crossesAt val="1"/>
        <c:crossBetween val="between"/>
        <c:dispUnits/>
      </c:valAx>
      <c:spPr>
        <a:noFill/>
        <a:ln>
          <a:noFill/>
        </a:ln>
      </c:spPr>
    </c:plotArea>
    <c:legend>
      <c:legendPos val="r"/>
      <c:layout>
        <c:manualLayout>
          <c:xMode val="edge"/>
          <c:yMode val="edge"/>
          <c:x val="0.18525"/>
          <c:y val="0.721"/>
          <c:w val="0.714"/>
          <c:h val="0.279"/>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3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24</xdr:row>
      <xdr:rowOff>19050</xdr:rowOff>
    </xdr:from>
    <xdr:ext cx="5715000" cy="3124200"/>
    <xdr:sp>
      <xdr:nvSpPr>
        <xdr:cNvPr id="1" name="TextBox 1"/>
        <xdr:cNvSpPr txBox="1">
          <a:spLocks noChangeArrowheads="1"/>
        </xdr:cNvSpPr>
      </xdr:nvSpPr>
      <xdr:spPr>
        <a:xfrm>
          <a:off x="219075" y="4162425"/>
          <a:ext cx="5715000" cy="3124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 nombre de retraités de droit direct tous régimes confondus est une estimation réalisée par la DREES à partir des données de l'échantillon interrégimes de retraités 2004 et de l'enquête annuelle auprès des caisses de retraite de 2008 (cf. fiche 1). La méthode utilisée ne peut pas être répliquée pour estimer les nombres de nouveaux retraités de 2008 tous régimes confondus et de retraités de droit dérivé tous régimes confondus car on ne dispose pas dans l’EIR 2004 de données suffisamment précises sur les nouveaux liquidants ; ces données ne sont donc pas disponibles pour 2008. 
En italique figurent les régimes complémentaires.
(1) Par rapport aux publications précédentes de la DREES, la méthode de calcul des effectifs pensionnés à l’ARRCO a été révisée pour 2007 et 2008.
(2) Hors pensions d'invalidité des moins de 60 ans, hors pensions cristallisées.
(3) Hors pensions d'invalidité des moins de 60 ans.
(4) Au 1er janvier 2009.
(5) Y compris pensions de réforme.
(6) Y compris invalides ayant liquidé une pension d'invalidité à 60 ans ou plus.
Champ • Retraités bénéficiaires d'une pension de droit direct ou dérivé d'au moins un régime français, vivants au 31 décembre 2008 (résidents en France ou à l'étranger).
Sources • DREES, enquête annuelle auprès des caisses de retraite et enquête sur les allocations du minimum vieillesse.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10</xdr:row>
      <xdr:rowOff>171450</xdr:rowOff>
    </xdr:from>
    <xdr:ext cx="7038975" cy="685800"/>
    <xdr:sp>
      <xdr:nvSpPr>
        <xdr:cNvPr id="1" name="TextBox 1"/>
        <xdr:cNvSpPr txBox="1">
          <a:spLocks noChangeArrowheads="1"/>
        </xdr:cNvSpPr>
      </xdr:nvSpPr>
      <xdr:spPr>
        <a:xfrm>
          <a:off x="247650" y="1619250"/>
          <a:ext cx="7038975" cy="685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Les données présentées font l’objet d’une définition spécifique pour garantir leur homogénéité. Elles ne peuvent donc pas être directement comparées à celles publiées par les régimes concernés.
Champ • Ensemble des retraités bénéficiaires d'un droit dérivé cumulé ou non avec un droit direct, vivants au 31 décembre de l’année.
Sources • Enquêtes annuelles auprès des caisses de retraite, DREES.</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20</xdr:row>
      <xdr:rowOff>0</xdr:rowOff>
    </xdr:from>
    <xdr:ext cx="4010025" cy="1666875"/>
    <xdr:sp>
      <xdr:nvSpPr>
        <xdr:cNvPr id="1" name="TextBox 1"/>
        <xdr:cNvSpPr txBox="1">
          <a:spLocks noChangeArrowheads="1"/>
        </xdr:cNvSpPr>
      </xdr:nvSpPr>
      <xdr:spPr>
        <a:xfrm>
          <a:off x="190500" y="2790825"/>
          <a:ext cx="4010025" cy="1666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En italique figurent les régimes complémentaires. La date de liquidation est celle de l’entrée en jouissance du droit (date d’effet).
(1) Y compris invalides ayant liquidé une pension d'invalidité à 60 ans ou plus.
(2) Au 1er janvier 2009.
(3) Y compris pensions de réforme.
Champ • Retraités ayant acquis un premier droit direct en 2008, vivants au 31 décembre.
Sources • Enquête annuelle auprès des caisses de retraite, DREES.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85725</xdr:rowOff>
    </xdr:from>
    <xdr:ext cx="5486400" cy="1600200"/>
    <xdr:sp>
      <xdr:nvSpPr>
        <xdr:cNvPr id="1" name="TextBox 1"/>
        <xdr:cNvSpPr txBox="1">
          <a:spLocks noChangeArrowheads="1"/>
        </xdr:cNvSpPr>
      </xdr:nvSpPr>
      <xdr:spPr>
        <a:xfrm>
          <a:off x="247650" y="2162175"/>
          <a:ext cx="5486400" cy="1600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avant 60 ans.
(1) Y compris invalides ayant liquidé une pension d'invalidité à 60 ans ou plus.
Champ • Retraités ayant acquis un premier droit direct, vivants au 31 décembre de l'année.
Sources • Enquêtes annuelles auprès des caisses de retraite, DREES.</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12</xdr:row>
      <xdr:rowOff>95250</xdr:rowOff>
    </xdr:from>
    <xdr:ext cx="3105150" cy="1457325"/>
    <xdr:sp>
      <xdr:nvSpPr>
        <xdr:cNvPr id="1" name="TextBox 1"/>
        <xdr:cNvSpPr txBox="1">
          <a:spLocks noChangeArrowheads="1"/>
        </xdr:cNvSpPr>
      </xdr:nvSpPr>
      <xdr:spPr>
        <a:xfrm>
          <a:off x="266700" y="2305050"/>
          <a:ext cx="3105150" cy="1457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La proportion de départs au titre de l’ex-invalidité et de l’inaptitude parmi les départs à 60 ans ou plus est présentée dans la fiche 11.
Champ • Retraités ayant acquis un premier droit direct, vivants au 31 décembre de l'année.
Sources • Enquêtes annuelles auprès des caisses de retraite, DREES.</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10</xdr:row>
      <xdr:rowOff>28575</xdr:rowOff>
    </xdr:from>
    <xdr:ext cx="8086725" cy="647700"/>
    <xdr:sp>
      <xdr:nvSpPr>
        <xdr:cNvPr id="1" name="TextBox 1"/>
        <xdr:cNvSpPr txBox="1">
          <a:spLocks noChangeArrowheads="1"/>
        </xdr:cNvSpPr>
      </xdr:nvSpPr>
      <xdr:spPr>
        <a:xfrm>
          <a:off x="257175" y="1524000"/>
          <a:ext cx="8086725" cy="6477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Champ • Retraités ayant acquis un premier droit direct, vivants au 31 décembre de l’année.
Sources • Enquêtes annuelles auprès des caisses de retraite, DREES.</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15</xdr:row>
      <xdr:rowOff>161925</xdr:rowOff>
    </xdr:from>
    <xdr:ext cx="10429875" cy="581025"/>
    <xdr:sp>
      <xdr:nvSpPr>
        <xdr:cNvPr id="1" name="TextBox 1"/>
        <xdr:cNvSpPr txBox="1">
          <a:spLocks noChangeArrowheads="1"/>
        </xdr:cNvSpPr>
      </xdr:nvSpPr>
      <xdr:spPr>
        <a:xfrm>
          <a:off x="247650" y="2371725"/>
          <a:ext cx="10429875" cy="581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Champ • Retraités ayant acquis un premier droit direct, vivants au 31 décembre de l’année.
Sources • Enquêtes annuelles auprès des caisses de retraite, DREES.</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11</xdr:row>
      <xdr:rowOff>47625</xdr:rowOff>
    </xdr:from>
    <xdr:ext cx="5486400" cy="1695450"/>
    <xdr:sp>
      <xdr:nvSpPr>
        <xdr:cNvPr id="1" name="TextBox 1"/>
        <xdr:cNvSpPr txBox="1">
          <a:spLocks noChangeArrowheads="1"/>
        </xdr:cNvSpPr>
      </xdr:nvSpPr>
      <xdr:spPr>
        <a:xfrm>
          <a:off x="190500" y="2533650"/>
          <a:ext cx="5486400" cy="1695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Ce tableau décrit une méthode d'estimation annuelle de la pension des retraités tous régimes confondus (cf. fiche 1). Elle complète les résultats de l'échantillon interrégimes de retraités disponibles seulement tous les quatre ans. Les estimations pour les années 2003 à 2007 ont été révisées. L’évolution du montant mensuel est corrigée de l'évolution de l'indice des prix hors tabac pour la France entière en moyenne annuelle.
Champ • Bénéficiaires d'un avantage principal de droit direct, nés en France ou à l'étranger, résidents en France entière ou à l'étranger, vivants au 
31 décembre de l'année.
Sources • Enquêtes annuelles auprès des caisses de retraite 2003 à 2008, EIR 2004, DREES.</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20</xdr:row>
      <xdr:rowOff>0</xdr:rowOff>
    </xdr:from>
    <xdr:ext cx="4714875" cy="762000"/>
    <xdr:sp>
      <xdr:nvSpPr>
        <xdr:cNvPr id="1" name="TextBox 1"/>
        <xdr:cNvSpPr txBox="1">
          <a:spLocks noChangeArrowheads="1"/>
        </xdr:cNvSpPr>
      </xdr:nvSpPr>
      <xdr:spPr>
        <a:xfrm>
          <a:off x="266700" y="3676650"/>
          <a:ext cx="4714875" cy="762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retraités nés en France ou à l’étranger, ayant 60 ans ou plus et bénéficiaires d’un droit direct dans un régime de base au 31 décembre.
Sources • EIR 2004, DREES.</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152400</xdr:rowOff>
    </xdr:from>
    <xdr:ext cx="7562850" cy="1857375"/>
    <xdr:sp>
      <xdr:nvSpPr>
        <xdr:cNvPr id="1" name="TextBox 1"/>
        <xdr:cNvSpPr txBox="1">
          <a:spLocks noChangeArrowheads="1"/>
        </xdr:cNvSpPr>
      </xdr:nvSpPr>
      <xdr:spPr>
        <a:xfrm>
          <a:off x="247650" y="3800475"/>
          <a:ext cx="7562850" cy="1857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correspondent à une définition homogène à tous les régimes de retraite, assurant leur comparabilité. Elles peuvent de ce fait différer de celles publiées par les régimes concernés, notamment dans leurs bilans statistiques. En italique figurent les régimes complémentaires.
(1) Y compris pensions d'invalidité des moins de 60 ans, hors pensions cristallisées.
(2) Hors pensions d'invalidité des moins de 60 ans.
(3) Au 1er janvier 2009.
(4) Y compris pensions de réforme.
(5) Après déflation par l’évolution de l’indice des prix à la consommation hors tabac France entière.
Champ • Ensemble des retraités vivants au 31 décembre.
Sources • Enquêtes annuelles auprès des caisses de retraite, DREES.</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21</xdr:row>
      <xdr:rowOff>28575</xdr:rowOff>
    </xdr:from>
    <xdr:ext cx="4552950" cy="1552575"/>
    <xdr:sp>
      <xdr:nvSpPr>
        <xdr:cNvPr id="1" name="TextBox 1"/>
        <xdr:cNvSpPr txBox="1">
          <a:spLocks noChangeArrowheads="1"/>
        </xdr:cNvSpPr>
      </xdr:nvSpPr>
      <xdr:spPr>
        <a:xfrm>
          <a:off x="257175" y="3886200"/>
          <a:ext cx="4552950" cy="15525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mesure des revalorisations appliquées aux pensions de la Fonction publique tient compte des mesures catégorielles en vigueur jusqu'en 2003. Pour l’ARRCO, une revalorisation moyenne de 1,1 % au 1er avril 1998 est prise en compte pour l’ensemble des régimes.
Pour les pensions soumises à CSG les évolutions présentées sont nettes de prélèvements sociaux.
En italique figurent les régimes complémentaires.
Sources • Enquêtes annuelles auprès des caisses de retraite, DREES.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57150</xdr:rowOff>
    </xdr:from>
    <xdr:ext cx="4019550" cy="1190625"/>
    <xdr:sp>
      <xdr:nvSpPr>
        <xdr:cNvPr id="1" name="TextBox 1"/>
        <xdr:cNvSpPr txBox="1">
          <a:spLocks noChangeArrowheads="1"/>
        </xdr:cNvSpPr>
      </xdr:nvSpPr>
      <xdr:spPr>
        <a:xfrm>
          <a:off x="266700" y="1943100"/>
          <a:ext cx="4019550" cy="1190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de l'année.
Sources • DREES, Enquêtes annuelles auprès des caisses de retraite 2003 à 2008 (colonne A), Échantillon interrégimes de retraités de 2004 (colonne B) ; calculs DREES.</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14</xdr:row>
      <xdr:rowOff>57150</xdr:rowOff>
    </xdr:from>
    <xdr:ext cx="4810125" cy="1343025"/>
    <xdr:sp>
      <xdr:nvSpPr>
        <xdr:cNvPr id="1" name="TextBox 1"/>
        <xdr:cNvSpPr txBox="1">
          <a:spLocks noChangeArrowheads="1"/>
        </xdr:cNvSpPr>
      </xdr:nvSpPr>
      <xdr:spPr>
        <a:xfrm>
          <a:off x="295275" y="2476500"/>
          <a:ext cx="4810125" cy="1343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mesure des revalorisations appliquées aux pensions de la Fonction publique tient compte des mesures catégorielles en vigueur jusqu'en 2003. Pour l’ARRCO, une revalorisation moyenne de 1,1 % au 1er avril 1998 est prise en compte pour l’ensemble des régimes.
Pour les pensions soumises à CSG les évolutions présentées sont nettes de prélèvements sociaux.
En italique figurent les régimes complémentaires.
Sources • Enquêtes annuelles auprès des caisses de retraite, DREES.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9</xdr:row>
      <xdr:rowOff>47625</xdr:rowOff>
    </xdr:from>
    <xdr:ext cx="6000750" cy="1171575"/>
    <xdr:sp>
      <xdr:nvSpPr>
        <xdr:cNvPr id="1" name="TextBox 1"/>
        <xdr:cNvSpPr txBox="1">
          <a:spLocks noChangeArrowheads="1"/>
        </xdr:cNvSpPr>
      </xdr:nvSpPr>
      <xdr:spPr>
        <a:xfrm>
          <a:off x="257175" y="1533525"/>
          <a:ext cx="6000750" cy="11715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On s'intéresse ici uniquement à l'évolution de l'avantage principal de droit direct. Pour l’ARRCO, une revalorisation moyenne de 1,1 % au 1er avril 1998 est prise en compte pour l’ensemble des régimes.
(1) La retraite du non-cadre est constituée pour 73% par une pension du régime général et pour 27% par une pension complémentaire provenant de l'ARRCO.
(2) La retraite du cadre est composée comme suit : 47% régime général, 26% complémentaire ARRCO, 27% complémentaire cadres AGIRC.
Sources • Enquêtes annuelles auprès des caisses de retraite, EIR 2004, DREES.</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57150</xdr:rowOff>
    </xdr:from>
    <xdr:ext cx="6715125" cy="1752600"/>
    <xdr:sp>
      <xdr:nvSpPr>
        <xdr:cNvPr id="1" name="TextBox 1"/>
        <xdr:cNvSpPr txBox="1">
          <a:spLocks noChangeArrowheads="1"/>
        </xdr:cNvSpPr>
      </xdr:nvSpPr>
      <xdr:spPr>
        <a:xfrm>
          <a:off x="247650" y="3876675"/>
          <a:ext cx="6715125" cy="1752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En italique figurent les régimes complémentaires.
(1) En euros constants, après déflation par l'évolution de l'indice des prix à la consommation hors tabac, France entière.
(2) Le montant des pensions des femmes à la CNAV est inférieur de 23% à celui des hommes.
(3) Le montant des pensions des nouveaux pensionnés à la CNAV est supérieur de 11,7% à celui de l'ensemble des retraités.
(4) Y compris invalides ayant liquidé une pension d'invalidité à 60 ans ou plus.
(5) Au 1er janvier 2009.
(6) Y compris pensions de réforme.
Champ • Retraités ayant acquis un premier droit direct en 2008, vivants au 31 décembre. La date de liquidation est celle de l'entrée en jouissance du droit (date d'effet).
Sources • Enquête annuelle auprès des caisses de retraite, DREES.</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17</xdr:row>
      <xdr:rowOff>76200</xdr:rowOff>
    </xdr:from>
    <xdr:ext cx="4914900" cy="1724025"/>
    <xdr:sp>
      <xdr:nvSpPr>
        <xdr:cNvPr id="1" name="TextBox 4"/>
        <xdr:cNvSpPr txBox="1">
          <a:spLocks noChangeArrowheads="1"/>
        </xdr:cNvSpPr>
      </xdr:nvSpPr>
      <xdr:spPr>
        <a:xfrm>
          <a:off x="247650" y="2743200"/>
          <a:ext cx="4914900" cy="1724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Lecture • À l’âge de 66 ans, les personnes nées en 1939 et titulaires d’une pension de retraite à la CNAV ont un avantage principal de droit direct moyen supérieur respectivement de 0,9 % pour les hommes et de 2 % pour les femmes aux personnes nées en 1938 et titulaires d’une pension de retraite à la CNAV au même âge. Les montants sont corrigés des revalorisations moyennes annuelles légales des pensions (cf. fiche 6). Ils sont ensuite ramenés en base 100 en 2004.
Champ • Retraités titulaires d’un avantage de droit direct, vivants au 31 décembre de l’année des 66 ans.
Sources • Enquêtes annuelles auprès des caisses de retraite, DREES.</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22</xdr:row>
      <xdr:rowOff>47625</xdr:rowOff>
    </xdr:from>
    <xdr:ext cx="5105400" cy="1162050"/>
    <xdr:sp>
      <xdr:nvSpPr>
        <xdr:cNvPr id="1" name="TextBox 1"/>
        <xdr:cNvSpPr txBox="1">
          <a:spLocks noChangeArrowheads="1"/>
        </xdr:cNvSpPr>
      </xdr:nvSpPr>
      <xdr:spPr>
        <a:xfrm>
          <a:off x="247650" y="4295775"/>
          <a:ext cx="5105400" cy="1162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l'âge de départ à la retraite correspond à l'âge atteint au moment de l'entrée en jouissance du droit (date d'effet).
Sources • CNAV.</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95250</xdr:rowOff>
    </xdr:from>
    <xdr:ext cx="7058025" cy="1133475"/>
    <xdr:sp>
      <xdr:nvSpPr>
        <xdr:cNvPr id="1" name="TextBox 1"/>
        <xdr:cNvSpPr txBox="1">
          <a:spLocks noChangeArrowheads="1"/>
        </xdr:cNvSpPr>
      </xdr:nvSpPr>
      <xdr:spPr>
        <a:xfrm>
          <a:off x="266700" y="2181225"/>
          <a:ext cx="7058025" cy="11334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vivants au 31 décembre 2008.
Sources • Enquête annuelle auprès des caisses de retraite, DREES.</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12</xdr:row>
      <xdr:rowOff>95250</xdr:rowOff>
    </xdr:from>
    <xdr:ext cx="5048250" cy="1476375"/>
    <xdr:sp>
      <xdr:nvSpPr>
        <xdr:cNvPr id="1" name="TextBox 1"/>
        <xdr:cNvSpPr txBox="1">
          <a:spLocks noChangeArrowheads="1"/>
        </xdr:cNvSpPr>
      </xdr:nvSpPr>
      <xdr:spPr>
        <a:xfrm>
          <a:off x="238125" y="2171700"/>
          <a:ext cx="5048250" cy="1476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date de liquidation est celle de l’entrée en jouissance du droit (date d’effet). Pour la Fonction publique, les nouveaux retraités incluent les personnes liquidant une pension d’invalidité après 60 ans mais pas les titulaires d’une pension d’invalidité atteignant l’âge de 60 ans. L'âge retenu est l'âge de liquidation de la pension d'invalidité, même si celui-ci est inférieur à 60 ans. Le concept est donc différent de celui retenu dans le tableau 1.
Champ • Effectifs de retraités titulaires d’une pension de droit direct, âgés de 66 ans et vivants au 31 décembre de l'année des 66 ans.
Sources • Enquête annuelle auprès des caisses de retraite, DREES.</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23</xdr:row>
      <xdr:rowOff>0</xdr:rowOff>
    </xdr:to>
    <xdr:sp>
      <xdr:nvSpPr>
        <xdr:cNvPr id="1" name="TextBox 1"/>
        <xdr:cNvSpPr txBox="1">
          <a:spLocks noChangeArrowheads="1"/>
        </xdr:cNvSpPr>
      </xdr:nvSpPr>
      <xdr:spPr>
        <a:xfrm>
          <a:off x="0" y="3695700"/>
          <a:ext cx="0" cy="323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Lecture • Cf. graphique 1.
Champ • Retraités de la génération 1938, vivant au 31 décembre 2005, ayant cotisé au moins un trimestre après 50 ans et ayant soit liquidé une pension de retraite en rente avant l’âge de 65 ans, soit cotisé après 65 ans
Sources • DREES, EIR 2004 et EIC 2005.</a:t>
          </a:r>
        </a:p>
      </xdr:txBody>
    </xdr:sp>
    <xdr:clientData/>
  </xdr:twoCellAnchor>
  <xdr:oneCellAnchor>
    <xdr:from>
      <xdr:col>1</xdr:col>
      <xdr:colOff>28575</xdr:colOff>
      <xdr:row>22</xdr:row>
      <xdr:rowOff>47625</xdr:rowOff>
    </xdr:from>
    <xdr:ext cx="6229350" cy="1533525"/>
    <xdr:sp>
      <xdr:nvSpPr>
        <xdr:cNvPr id="2" name="TextBox 2"/>
        <xdr:cNvSpPr txBox="1">
          <a:spLocks noChangeArrowheads="1"/>
        </xdr:cNvSpPr>
      </xdr:nvSpPr>
      <xdr:spPr>
        <a:xfrm>
          <a:off x="276225" y="3905250"/>
          <a:ext cx="6229350" cy="15335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Lecture • Au 31 décembre de l’année des 59 ans, 7,7 % des personnes nées en 1938 et encore en activité après 50 ans ont à la fois liquidé un premier droit à la retraite et cessé définitivement tout emploi, 9 % ont liquidé un premier droit à la retraite, 26 % ont cessé définitivement de valider des droits à la retraite (que ce soit au titre de l’emploi ou d’autres périodes, telles que le chômage ou la préretraite) et 51,3 % ont définitivement cessé tout emploi.
Champ • Retraités de la génération 1938, vivants au 31 décembre 2005, ayant cotisé au moins un trimestre après 50 ans et ayant soit liquidé une pension de retraite en rente avant l’âge de 65 ans, soit cotisé après 65 ans.
Sources • EIR 2004 et EIC 2005, DREES.</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76200</xdr:rowOff>
    </xdr:from>
    <xdr:ext cx="3619500" cy="1533525"/>
    <xdr:sp>
      <xdr:nvSpPr>
        <xdr:cNvPr id="1" name="TextBox 1"/>
        <xdr:cNvSpPr txBox="1">
          <a:spLocks noChangeArrowheads="1"/>
        </xdr:cNvSpPr>
      </xdr:nvSpPr>
      <xdr:spPr>
        <a:xfrm>
          <a:off x="266700" y="2000250"/>
          <a:ext cx="3619500" cy="15335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l’année, vivants au 31 décembre.
Sources • Enquêtes annuelles auprès des caisses de retraite, DREES.</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12</xdr:row>
      <xdr:rowOff>104775</xdr:rowOff>
    </xdr:from>
    <xdr:ext cx="4772025" cy="361950"/>
    <xdr:sp>
      <xdr:nvSpPr>
        <xdr:cNvPr id="1" name="TextBox 1"/>
        <xdr:cNvSpPr txBox="1">
          <a:spLocks noChangeArrowheads="1"/>
        </xdr:cNvSpPr>
      </xdr:nvSpPr>
      <xdr:spPr>
        <a:xfrm>
          <a:off x="219075" y="2105025"/>
          <a:ext cx="4772025" cy="3619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Nouveaux pensionnés de 2008, vivants au 31 décembre.
Sources • Enquête annuelle auprès des caisses de retraite,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23</xdr:row>
      <xdr:rowOff>19050</xdr:rowOff>
    </xdr:from>
    <xdr:ext cx="2771775" cy="2381250"/>
    <xdr:sp>
      <xdr:nvSpPr>
        <xdr:cNvPr id="1" name="TextBox 2"/>
        <xdr:cNvSpPr txBox="1">
          <a:spLocks noChangeArrowheads="1"/>
        </xdr:cNvSpPr>
      </xdr:nvSpPr>
      <xdr:spPr>
        <a:xfrm>
          <a:off x="257175" y="3657600"/>
          <a:ext cx="2771775" cy="23812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Dans le bilan démographique, la population est estimée au 1er janvier de l'année suivante. Pour la CNAV, les données sur le nombre de nouveaux retraités peuvent différer légèrement de celles qui sont présentées dans la suite de cet ouvrage. Les différences s'expliquent d'une part par le champ (couvrant ou non les DOM) et par des différences de concept.
Champ • France métropolitaine et DOM (pour la population) ; France métropolitaine uniquement (pour les données CNAV).
Sources • INSEE, bilan démographique ; CNAV, recueil statistique 2008.</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19</xdr:row>
      <xdr:rowOff>0</xdr:rowOff>
    </xdr:from>
    <xdr:ext cx="6010275" cy="1714500"/>
    <xdr:sp>
      <xdr:nvSpPr>
        <xdr:cNvPr id="1" name="TextBox 1"/>
        <xdr:cNvSpPr txBox="1">
          <a:spLocks noChangeArrowheads="1"/>
        </xdr:cNvSpPr>
      </xdr:nvSpPr>
      <xdr:spPr>
        <a:xfrm>
          <a:off x="276225" y="3324225"/>
          <a:ext cx="6010275" cy="1714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2008, vivants au 31 décembre.
Sources • Enquête annuelle auprès des caisses de retraite, DREES.</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29</xdr:row>
      <xdr:rowOff>38100</xdr:rowOff>
    </xdr:from>
    <xdr:ext cx="5638800" cy="1219200"/>
    <xdr:sp>
      <xdr:nvSpPr>
        <xdr:cNvPr id="1" name="TextBox 1"/>
        <xdr:cNvSpPr txBox="1">
          <a:spLocks noChangeArrowheads="1"/>
        </xdr:cNvSpPr>
      </xdr:nvSpPr>
      <xdr:spPr>
        <a:xfrm>
          <a:off x="247650" y="5038725"/>
          <a:ext cx="5638800" cy="1219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2008, vivants au 31 décembre.
Sources • Enquête annuelle auprès des caisses de retraite, DREES.</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34</xdr:row>
      <xdr:rowOff>19050</xdr:rowOff>
    </xdr:from>
    <xdr:ext cx="4048125" cy="809625"/>
    <xdr:sp>
      <xdr:nvSpPr>
        <xdr:cNvPr id="1" name="TextBox 1"/>
        <xdr:cNvSpPr txBox="1">
          <a:spLocks noChangeArrowheads="1"/>
        </xdr:cNvSpPr>
      </xdr:nvSpPr>
      <xdr:spPr>
        <a:xfrm>
          <a:off x="247650" y="6124575"/>
          <a:ext cx="4048125" cy="809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La répartition des effectifs de nouveaux pensionnés en 2008 concernés par la décote selon le nombre de trimestres de décote à la liquidation est très proche de celle de la CNAV pour les régimes alignés. Pour la CNRACL, la répartition est similaire à celle de la FPE civile.
Sources • Enquête annuelle auprès des caisses de retraite, DREES.</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29</xdr:row>
      <xdr:rowOff>85725</xdr:rowOff>
    </xdr:from>
    <xdr:ext cx="8201025" cy="2066925"/>
    <xdr:sp>
      <xdr:nvSpPr>
        <xdr:cNvPr id="1" name="TextBox 1"/>
        <xdr:cNvSpPr txBox="1">
          <a:spLocks noChangeArrowheads="1"/>
        </xdr:cNvSpPr>
      </xdr:nvSpPr>
      <xdr:spPr>
        <a:xfrm>
          <a:off x="247650" y="5581650"/>
          <a:ext cx="8201025" cy="2066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Majoration de pension (L 814-2), allocation spéciale vieillesse (L 814-1), allocation aux vieux travailleurs salariés (AVTS), allocation aux vieux travailleurs non salariés (AVTNS), allocation de vieillesse agricole (exploitants agricoles AVTNS), allocation aux mères de famille, secours viager.
** dont 151 000 perçoivent aussi l'ASV.
(1) La CAMR était la caisse de retraite des agents des chemins de fer secondaires et des tramways. Elle a été intégrée à la CNAV début 1992. (2) RATP, EDF-GDF, SEITA, CRPCEN, Opéra de Paris, CNBF
(3) Le champ de l'enquête DREES concerne uniquement les bénéficiaires des 12 principaux organismes prestataires de la métropole (11 caisses de 
retraites + le SASPA).
(4) Hors champ de l'enquête DREES. Les effectifs DOM sont ici les effectifs gérés par les caisses des DOM.
(5) Changement de méthode d'estimation des effectifs en 2008.
(6) Hors champ de l'enquête DREES. 
(7) Seule une partie des effectifs ont été communiqués dans le cadre de l'enquête DREES.
Sources • Enquête sur les allocations du minimum vieillesse, DREES ; Caisse des dépôts et consignations ; CNAMTS ; Fonds de solidarité vieillesse.</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53</xdr:row>
      <xdr:rowOff>0</xdr:rowOff>
    </xdr:from>
    <xdr:ext cx="4038600" cy="752475"/>
    <xdr:sp>
      <xdr:nvSpPr>
        <xdr:cNvPr id="1" name="TextBox 1"/>
        <xdr:cNvSpPr txBox="1">
          <a:spLocks noChangeArrowheads="1"/>
        </xdr:cNvSpPr>
      </xdr:nvSpPr>
      <xdr:spPr>
        <a:xfrm>
          <a:off x="219075" y="9705975"/>
          <a:ext cx="4038600" cy="7524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Enquêtes DREES sur le minimum vieillesse, Caisse des dépôts et consignations, CNAMTS, Fonds de solidarité vieillesse.</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235</xdr:col>
      <xdr:colOff>171450</xdr:colOff>
      <xdr:row>41</xdr:row>
      <xdr:rowOff>0</xdr:rowOff>
    </xdr:from>
    <xdr:to>
      <xdr:col>243</xdr:col>
      <xdr:colOff>752475</xdr:colOff>
      <xdr:row>63</xdr:row>
      <xdr:rowOff>19050</xdr:rowOff>
    </xdr:to>
    <xdr:graphicFrame>
      <xdr:nvGraphicFramePr>
        <xdr:cNvPr id="1" name="Chart 2"/>
        <xdr:cNvGraphicFramePr/>
      </xdr:nvGraphicFramePr>
      <xdr:xfrm>
        <a:off x="179860575" y="6400800"/>
        <a:ext cx="6677025" cy="3352800"/>
      </xdr:xfrm>
      <a:graphic>
        <a:graphicData uri="http://schemas.openxmlformats.org/drawingml/2006/chart">
          <c:chart xmlns:c="http://schemas.openxmlformats.org/drawingml/2006/chart" r:id="rId1"/>
        </a:graphicData>
      </a:graphic>
    </xdr:graphicFrame>
    <xdr:clientData/>
  </xdr:twoCellAnchor>
  <xdr:oneCellAnchor>
    <xdr:from>
      <xdr:col>0</xdr:col>
      <xdr:colOff>219075</xdr:colOff>
      <xdr:row>44</xdr:row>
      <xdr:rowOff>0</xdr:rowOff>
    </xdr:from>
    <xdr:ext cx="5086350" cy="628650"/>
    <xdr:sp>
      <xdr:nvSpPr>
        <xdr:cNvPr id="2" name="TextBox 2"/>
        <xdr:cNvSpPr txBox="1">
          <a:spLocks noChangeArrowheads="1"/>
        </xdr:cNvSpPr>
      </xdr:nvSpPr>
      <xdr:spPr>
        <a:xfrm>
          <a:off x="219075" y="6829425"/>
          <a:ext cx="5086350" cy="628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L’indice des prix annuel moyen, avant 1980 comprend le tabac. À noter que jusqu’au début des années 1990, l’indice des prix y compris tabac diffère très peu de l’indice des prix hors tabac.
Sources • DREES, CNAV, INSEE.</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14</xdr:row>
      <xdr:rowOff>95250</xdr:rowOff>
    </xdr:from>
    <xdr:ext cx="3848100" cy="790575"/>
    <xdr:sp>
      <xdr:nvSpPr>
        <xdr:cNvPr id="1" name="TextBox 1"/>
        <xdr:cNvSpPr txBox="1">
          <a:spLocks noChangeArrowheads="1"/>
        </xdr:cNvSpPr>
      </xdr:nvSpPr>
      <xdr:spPr>
        <a:xfrm>
          <a:off x="247650" y="2457450"/>
          <a:ext cx="3848100" cy="7905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Les structures par âge sont ici calculées en éliminant des effectifs les personnes dont l'âge est inconnu. Celles-ci représentent 0,2 % de l'ensemble des allocataires.
Sources • Enquête sur le minimum vieillesse au 31 décembre 2008, DREES. </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16</xdr:row>
      <xdr:rowOff>47625</xdr:rowOff>
    </xdr:from>
    <xdr:ext cx="7848600" cy="876300"/>
    <xdr:sp>
      <xdr:nvSpPr>
        <xdr:cNvPr id="1" name="TextBox 1"/>
        <xdr:cNvSpPr txBox="1">
          <a:spLocks noChangeArrowheads="1"/>
        </xdr:cNvSpPr>
      </xdr:nvSpPr>
      <xdr:spPr>
        <a:xfrm>
          <a:off x="266700" y="2305050"/>
          <a:ext cx="7848600" cy="876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Pour les allocataires de l'ASV, le couple est définit au regard du statut matrimonial légal exclusivement, c'est-à-dire si les personnes sont mariées. Pour les allocataires de l'ASPA la notion de couple est élargie aux couples pacsés ou vivant en concubinage.
Sources • Enquête sur le minimum vieillesse au 31 décembre 2008, DREES.  </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190500</xdr:colOff>
      <xdr:row>2</xdr:row>
      <xdr:rowOff>123825</xdr:rowOff>
    </xdr:from>
    <xdr:ext cx="3200400" cy="2257425"/>
    <xdr:sp>
      <xdr:nvSpPr>
        <xdr:cNvPr id="1" name="TextBox 1"/>
        <xdr:cNvSpPr txBox="1">
          <a:spLocks noChangeArrowheads="1"/>
        </xdr:cNvSpPr>
      </xdr:nvSpPr>
      <xdr:spPr>
        <a:xfrm>
          <a:off x="3276600" y="561975"/>
          <a:ext cx="3200400" cy="22574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sur le minimum vieillesse au 31 décembre 2008, DREES ; Projection INSEE au 31 décembre 2008 de la population des 60 ans ou plus par département (selon le scénario I du modèle OMPHALE).</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104775</xdr:rowOff>
    </xdr:from>
    <xdr:ext cx="8201025" cy="1219200"/>
    <xdr:sp>
      <xdr:nvSpPr>
        <xdr:cNvPr id="1" name="TextBox 1"/>
        <xdr:cNvSpPr txBox="1">
          <a:spLocks noChangeArrowheads="1"/>
        </xdr:cNvSpPr>
      </xdr:nvSpPr>
      <xdr:spPr>
        <a:xfrm>
          <a:off x="247650" y="3867150"/>
          <a:ext cx="8201025" cy="1219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 ns : non significatif.
* REPMA (régime de prévoyance mutualité agricole), ancien PER  « Balladur ».
** Le PERCO n’est pas un contrat d’assurance retraite, mais un dispositif d’épargne salariale.
*** Estimations obtenues après recalage des données collectées des assurances sur les sources FFSA et CTIP.
Sources • Enquêtes retraite supplémentaire facultative au 31 décembre, DREES.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57150</xdr:rowOff>
    </xdr:from>
    <xdr:ext cx="4019550" cy="1095375"/>
    <xdr:sp>
      <xdr:nvSpPr>
        <xdr:cNvPr id="1" name="TextBox 1"/>
        <xdr:cNvSpPr txBox="1">
          <a:spLocks noChangeArrowheads="1"/>
        </xdr:cNvSpPr>
      </xdr:nvSpPr>
      <xdr:spPr>
        <a:xfrm>
          <a:off x="247650" y="1981200"/>
          <a:ext cx="4019550" cy="1095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de l'année.
Sources • DREES, Enquêtes annuelles auprès des caisses de retraite 2003 à 2008 et EIR 2004 ; calculs DREES.</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20</xdr:row>
      <xdr:rowOff>104775</xdr:rowOff>
    </xdr:from>
    <xdr:ext cx="5924550" cy="904875"/>
    <xdr:sp>
      <xdr:nvSpPr>
        <xdr:cNvPr id="1" name="TextBox 1"/>
        <xdr:cNvSpPr txBox="1">
          <a:spLocks noChangeArrowheads="1"/>
        </xdr:cNvSpPr>
      </xdr:nvSpPr>
      <xdr:spPr>
        <a:xfrm>
          <a:off x="276225" y="4010025"/>
          <a:ext cx="5924550" cy="904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REPMA (régime de prévoyance mutualité agricole), ancien PER  « Balladur ».
** Le PERCO n’est pas un contrat d’assurance retraite, mais un dispositif d’épargne salariale.
*** Estimations obtenues après recalage des données collectées des assurances sur les sources FFSA et CTIP.
**** En 2006, pour les produits destinés aux fonctionnaires et élus locaux, seuls les encours des contrats en phase de constitution étaient disponibles. L’évolution 2006-2007 pour ces produits, ainsi que l’évolution des encours pour l’ensemble des dispositifs, n'étant pas à champ constant, elles ne sont pas précisées ici.
Sources • Enquêtes retraite supplémentaire facultative au 31 décembre, DREES.</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10</xdr:row>
      <xdr:rowOff>104775</xdr:rowOff>
    </xdr:from>
    <xdr:ext cx="11229975" cy="762000"/>
    <xdr:sp>
      <xdr:nvSpPr>
        <xdr:cNvPr id="1" name="TextBox 1"/>
        <xdr:cNvSpPr txBox="1">
          <a:spLocks noChangeArrowheads="1"/>
        </xdr:cNvSpPr>
      </xdr:nvSpPr>
      <xdr:spPr>
        <a:xfrm>
          <a:off x="285750" y="2638425"/>
          <a:ext cx="11229975" cy="7620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définitifs.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Hors indemnités de fin de carrière et hors sorties en capital (contrats article 82 du CGI et PERP, PERE et PERCO). Les prestations incluent les transferts de contrats entre sociétés, et les rentes en versement forfaitaire unique. 
Sources • Enquêtes retraite supplémentaire facultative au 31 décembre, comptes de la Sécurité sociale 2004 à 2008, comptes de la protection sociale provisoires 2008, DREES.
Sources • Enquêtes retraite supplémentaire facultative au 31 décembre, DREES.</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19</xdr:row>
      <xdr:rowOff>123825</xdr:rowOff>
    </xdr:from>
    <xdr:ext cx="9277350" cy="1304925"/>
    <xdr:sp>
      <xdr:nvSpPr>
        <xdr:cNvPr id="1" name="TextBox 1"/>
        <xdr:cNvSpPr txBox="1">
          <a:spLocks noChangeArrowheads="1"/>
        </xdr:cNvSpPr>
      </xdr:nvSpPr>
      <xdr:spPr>
        <a:xfrm>
          <a:off x="257175" y="6848475"/>
          <a:ext cx="9277350" cy="1304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Le PERCO n’est pas un contrat d’assurance retraite, mais un dispositif d’épargne salariale.
*** Les résultats sont présentés sous forme de fourchette. Ils sont estimés à partir des données de l'enquête DREES et des données de cadrage fournies par la FFSA et le CTIP.
**** Il n’a pas été possible de déterminer avec précision le nombre de personnes couvertes en raison de la difficulté à pouvoir individualiser ces contrats. 
Sources • Enquêtes retraite supplémentaire facultative au 31 décembre, DREES.</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47625</xdr:rowOff>
    </xdr:from>
    <xdr:ext cx="8724900" cy="1114425"/>
    <xdr:sp>
      <xdr:nvSpPr>
        <xdr:cNvPr id="1" name="TextBox 1"/>
        <xdr:cNvSpPr txBox="1">
          <a:spLocks noChangeArrowheads="1"/>
        </xdr:cNvSpPr>
      </xdr:nvSpPr>
      <xdr:spPr>
        <a:xfrm>
          <a:off x="247650" y="3695700"/>
          <a:ext cx="8724900" cy="11144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Le PERCO n’est pas un contrat d’assurance retraite, mais un dispositif d’épargne salariale.
*** Pour le PERE et les contrats de type art. 83, la cotisation annuelle moyenne a été calculée à partir des données collectées de l’enquête.
**** Il n’a pas été possible de déterminer avec précision le nombre de personnes couvertes en raison de la difficulté à pouvoir individualiser ces contrats.
Les institutions de prévoyance proposent uniquement des produits destinés à des salariés dans le cadre d'une entreprise ou d'une branche, essentiellement des "articles 83 et 39". 
Sources • Enquêtes retraite supplémentaire facultative au 31 décembre, DREES.</a:t>
          </a:r>
        </a:p>
      </xdr:txBody>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8</xdr:row>
      <xdr:rowOff>123825</xdr:rowOff>
    </xdr:from>
    <xdr:ext cx="5876925" cy="257175"/>
    <xdr:sp>
      <xdr:nvSpPr>
        <xdr:cNvPr id="1" name="TextBox 1"/>
        <xdr:cNvSpPr txBox="1">
          <a:spLocks noChangeArrowheads="1"/>
        </xdr:cNvSpPr>
      </xdr:nvSpPr>
      <xdr:spPr>
        <a:xfrm>
          <a:off x="247650" y="14859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8</xdr:row>
      <xdr:rowOff>104775</xdr:rowOff>
    </xdr:from>
    <xdr:ext cx="5876925" cy="257175"/>
    <xdr:sp>
      <xdr:nvSpPr>
        <xdr:cNvPr id="1" name="TextBox 1"/>
        <xdr:cNvSpPr txBox="1">
          <a:spLocks noChangeArrowheads="1"/>
        </xdr:cNvSpPr>
      </xdr:nvSpPr>
      <xdr:spPr>
        <a:xfrm>
          <a:off x="247650" y="15240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xdr:row>
      <xdr:rowOff>19050</xdr:rowOff>
    </xdr:from>
    <xdr:ext cx="5876925" cy="257175"/>
    <xdr:sp>
      <xdr:nvSpPr>
        <xdr:cNvPr id="1" name="TextBox 1"/>
        <xdr:cNvSpPr txBox="1">
          <a:spLocks noChangeArrowheads="1"/>
        </xdr:cNvSpPr>
      </xdr:nvSpPr>
      <xdr:spPr>
        <a:xfrm>
          <a:off x="247650" y="1562100"/>
          <a:ext cx="5876925"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133350</xdr:rowOff>
    </xdr:from>
    <xdr:ext cx="4210050" cy="419100"/>
    <xdr:sp>
      <xdr:nvSpPr>
        <xdr:cNvPr id="1" name="TextBox 1"/>
        <xdr:cNvSpPr txBox="1">
          <a:spLocks noChangeArrowheads="1"/>
        </xdr:cNvSpPr>
      </xdr:nvSpPr>
      <xdr:spPr>
        <a:xfrm>
          <a:off x="247650" y="2200275"/>
          <a:ext cx="4210050" cy="4191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17</xdr:row>
      <xdr:rowOff>133350</xdr:rowOff>
    </xdr:from>
    <xdr:ext cx="8591550" cy="1162050"/>
    <xdr:sp>
      <xdr:nvSpPr>
        <xdr:cNvPr id="1" name="TextBox 1"/>
        <xdr:cNvSpPr txBox="1">
          <a:spLocks noChangeArrowheads="1"/>
        </xdr:cNvSpPr>
      </xdr:nvSpPr>
      <xdr:spPr>
        <a:xfrm>
          <a:off x="257175" y="3467100"/>
          <a:ext cx="8591550" cy="11620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nr : non renseigné, ns : non significatif.
* REPMA (régime de prévoyance mutualité agricole), ancien PER  « Balladur ».
** Estimations obtenues grâce aux données de la FFSA, la rente moyenne est obtenue à partir des données de l'enquête.
*** Pour les PERP, les contrats « Madelin » et les contrats « Exploitants agricoles », la rente moyenne peut être surestimée, dans la mesure où les versements forfaitaires uniques n'ont pu être identifiés au sein des rentes, et sont donc comptabilisés en tant que rente viagère.
Sources • Enquête retraite supplémentaire facultative au 31 décembre, DREES.</a:t>
          </a:r>
        </a:p>
      </xdr:txBody>
    </xdr:sp>
    <xdr:clientData/>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19</xdr:row>
      <xdr:rowOff>19050</xdr:rowOff>
    </xdr:from>
    <xdr:ext cx="6096000" cy="819150"/>
    <xdr:sp>
      <xdr:nvSpPr>
        <xdr:cNvPr id="1" name="TextBox 1"/>
        <xdr:cNvSpPr txBox="1">
          <a:spLocks noChangeArrowheads="1"/>
        </xdr:cNvSpPr>
      </xdr:nvSpPr>
      <xdr:spPr>
        <a:xfrm>
          <a:off x="247650" y="3152775"/>
          <a:ext cx="6096000" cy="8191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ns : non significatif.
* Ne sont inclues ici que les prestations versées sous forme de rente (rentes viagères ou versements forfaitaires uniques).
** REPMA (régime de prévoyance mutualité agricole), ancien PER « Balladur ».
Sources • Enquête retraite supplémentaire facultative au 31 décembre,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16</xdr:row>
      <xdr:rowOff>95250</xdr:rowOff>
    </xdr:from>
    <xdr:ext cx="6315075" cy="2209800"/>
    <xdr:sp>
      <xdr:nvSpPr>
        <xdr:cNvPr id="1" name="TextBox 1"/>
        <xdr:cNvSpPr txBox="1">
          <a:spLocks noChangeArrowheads="1"/>
        </xdr:cNvSpPr>
      </xdr:nvSpPr>
      <xdr:spPr>
        <a:xfrm>
          <a:off x="247650" y="2733675"/>
          <a:ext cx="6315075" cy="2209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L'avantage principal moyen est observé pour chaque génération au cours de l'année où elle atteint l'âge de 66 ans. Il est revalorisé selon les revalorisations moyennes annuelles légales pour être exprimé en valeur au 31 décembre 2008.
Lecture • À l’âge de 66 ans, les personnes nées en 1939 et titulaires d’une pension de retraite à la CNAV ont un avantage principal de droit direct moyen supérieur respectivement de 0,9 % pour les hommes et de 2 % pour les femmes aux personnes nées en 1938 et titulaires d’une pension de retraite à la CNAV au même âge.
Champ • Retraités titulaires d’un avantage de droit direct, vivants au 31 décembre de l’année des 66 ans.
Sources • Enquêtes annuelles auprès des caisses de retraite, DREES.</a:t>
          </a:r>
        </a:p>
      </xdr:txBody>
    </xdr:sp>
    <xdr:clientData/>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28575</xdr:rowOff>
    </xdr:from>
    <xdr:ext cx="5429250" cy="942975"/>
    <xdr:sp>
      <xdr:nvSpPr>
        <xdr:cNvPr id="1" name="TextBox 1"/>
        <xdr:cNvSpPr txBox="1">
          <a:spLocks noChangeArrowheads="1"/>
        </xdr:cNvSpPr>
      </xdr:nvSpPr>
      <xdr:spPr>
        <a:xfrm>
          <a:off x="257175" y="1524000"/>
          <a:ext cx="5429250" cy="942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Les rentes versées au souscripteur initial sont les prestations versées à la personne qui a cotisé elle-même sur ce contrat de retraite supplémentaire facultative. Lors de la signature du contrat, la personne qui a cotisé peut spécifier, dans certains dispositifs, à qui la rente devra être reversée en cas de décès (conjoint, héritiers). Il s'agit dans ce cas d'une pension de réversion.
Sources • Enquête retraite supplémentaire facultative au 31 décembre, DREES.</a:t>
          </a:r>
        </a:p>
      </xdr:txBody>
    </xdr:sp>
    <xdr:clientData/>
  </xdr:one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76200</xdr:rowOff>
    </xdr:from>
    <xdr:ext cx="6448425" cy="314325"/>
    <xdr:sp>
      <xdr:nvSpPr>
        <xdr:cNvPr id="1" name="TextBox 1"/>
        <xdr:cNvSpPr txBox="1">
          <a:spLocks noChangeArrowheads="1"/>
        </xdr:cNvSpPr>
      </xdr:nvSpPr>
      <xdr:spPr>
        <a:xfrm>
          <a:off x="247650" y="1971675"/>
          <a:ext cx="6448425" cy="314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133350</xdr:rowOff>
    </xdr:from>
    <xdr:ext cx="3943350" cy="304800"/>
    <xdr:sp>
      <xdr:nvSpPr>
        <xdr:cNvPr id="1" name="TextBox 1"/>
        <xdr:cNvSpPr txBox="1">
          <a:spLocks noChangeArrowheads="1"/>
        </xdr:cNvSpPr>
      </xdr:nvSpPr>
      <xdr:spPr>
        <a:xfrm>
          <a:off x="247650" y="2028825"/>
          <a:ext cx="3943350" cy="304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Sources • Enquête retraite supplémentaire facultative au 31 décembre, DREES.</a:t>
          </a:r>
        </a:p>
      </xdr:txBody>
    </xdr:sp>
    <xdr:clientData/>
  </xdr:one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85725</xdr:rowOff>
    </xdr:from>
    <xdr:ext cx="8315325" cy="590550"/>
    <xdr:sp>
      <xdr:nvSpPr>
        <xdr:cNvPr id="1" name="TextBox 1"/>
        <xdr:cNvSpPr txBox="1">
          <a:spLocks noChangeArrowheads="1"/>
        </xdr:cNvSpPr>
      </xdr:nvSpPr>
      <xdr:spPr>
        <a:xfrm>
          <a:off x="247650" y="2133600"/>
          <a:ext cx="8315325" cy="590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"Dans l'idéal, à quel âge souhaiteriez-vous ou auriez-vous aimé prendre votre retraite ?". Les personnes déclarant ne pas savoir à quel âge elles souhaiteraient prendre leur retraite (5 % à 12 % de l'ensemble des non-retraités selon les années), ainsi que les retraités, sont ici exclus du calcul.
Sources • Baromètres DREES-IFOP 2000 à 2002 ; baromètres DREES-BVA 2004 à 2008.</a:t>
          </a:r>
        </a:p>
      </xdr:txBody>
    </xdr:sp>
    <xdr:clientData/>
  </xdr:one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142875</xdr:rowOff>
    </xdr:from>
    <xdr:ext cx="8201025" cy="561975"/>
    <xdr:sp>
      <xdr:nvSpPr>
        <xdr:cNvPr id="1" name="TextBox 1"/>
        <xdr:cNvSpPr txBox="1">
          <a:spLocks noChangeArrowheads="1"/>
        </xdr:cNvSpPr>
      </xdr:nvSpPr>
      <xdr:spPr>
        <a:xfrm>
          <a:off x="257175" y="2009775"/>
          <a:ext cx="8201025" cy="561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"A quel âge, d'après vous, pourrez-vous prendre votre retraite ?". Les personnes déclarant ne pas savoir à quel âge elles pourront prendre leur retraite (14 à 25 % de l'ensemble des non-retraités selon les années), ainsi que les retraités, sont ici exclus du calcul.
Sources • Baromètres DREES-IFOP 2000 à 2002 ; baromètres DREES-BVA 2004 à 2008.</a:t>
          </a:r>
        </a:p>
      </xdr:txBody>
    </xdr:sp>
    <xdr:clientData/>
  </xdr:one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9</xdr:row>
      <xdr:rowOff>9525</xdr:rowOff>
    </xdr:from>
    <xdr:ext cx="6353175" cy="1057275"/>
    <xdr:sp>
      <xdr:nvSpPr>
        <xdr:cNvPr id="1" name="TextBox 1"/>
        <xdr:cNvSpPr txBox="1">
          <a:spLocks noChangeArrowheads="1"/>
        </xdr:cNvSpPr>
      </xdr:nvSpPr>
      <xdr:spPr>
        <a:xfrm>
          <a:off x="247650" y="1552575"/>
          <a:ext cx="6353175" cy="1057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"Et vous-même, lorsque vous serez à la retraite, pensez-vous que votre niveau de vie sera bien meilleur, plutôt meilleur, à peu près identique, plutôt moins bon, bien moins bon que le niveau de vie de l'ensemble de la population ?". Les données ne sont disponibles que depuis 2004, car la question n'était pas posée en ces termes auparavant. Les personnes qui ne se prononcent pas (proportion stable d'une vague à l'autre du baromètre, représentant environ 5 à 6 % de l'ensemble des non-retraités), ainsi que les retraités, sont ici exclus du calcul.
Sources • Baromètres DREES-IFOP 2000 à 2002 ; baromètres DREES-BVA 2004 à 2008.</a:t>
          </a:r>
        </a:p>
      </xdr:txBody>
    </xdr:sp>
    <xdr:clientData/>
  </xdr:one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419100</xdr:colOff>
      <xdr:row>11</xdr:row>
      <xdr:rowOff>114300</xdr:rowOff>
    </xdr:from>
    <xdr:to>
      <xdr:col>36</xdr:col>
      <xdr:colOff>95250</xdr:colOff>
      <xdr:row>26</xdr:row>
      <xdr:rowOff>95250</xdr:rowOff>
    </xdr:to>
    <xdr:graphicFrame>
      <xdr:nvGraphicFramePr>
        <xdr:cNvPr id="1" name="Chart 1"/>
        <xdr:cNvGraphicFramePr/>
      </xdr:nvGraphicFramePr>
      <xdr:xfrm>
        <a:off x="24412575" y="2162175"/>
        <a:ext cx="4248150" cy="23241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13</xdr:row>
      <xdr:rowOff>57150</xdr:rowOff>
    </xdr:from>
    <xdr:ext cx="5419725" cy="885825"/>
    <xdr:sp>
      <xdr:nvSpPr>
        <xdr:cNvPr id="2" name="TextBox 2"/>
        <xdr:cNvSpPr txBox="1">
          <a:spLocks noChangeArrowheads="1"/>
        </xdr:cNvSpPr>
      </xdr:nvSpPr>
      <xdr:spPr>
        <a:xfrm>
          <a:off x="247650" y="2438400"/>
          <a:ext cx="5419725" cy="885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"Parmi les solutions suivantes pour préserver le système de retraite par répartition tel qu'il existe, laquelle a votre préférence ?". Les personnes qui ne se prononcent pas ou qui n'acceptent aucune des solutions proposées par le questionnaire (entre 26 et 36 % des non-retraités selon les années) sont exclues du calcul. En revanche, les retraités sont inclus dans le champ des répondants, contrairement aux autres graphiques.
Sources • Baromètres DREES-IFOP 2000 à 2002 ; baromètres DREES-BVA 2004 à 2008.</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133350</xdr:rowOff>
    </xdr:from>
    <xdr:ext cx="4105275" cy="1447800"/>
    <xdr:sp>
      <xdr:nvSpPr>
        <xdr:cNvPr id="1" name="TextBox 1"/>
        <xdr:cNvSpPr txBox="1">
          <a:spLocks noChangeArrowheads="1"/>
        </xdr:cNvSpPr>
      </xdr:nvSpPr>
      <xdr:spPr>
        <a:xfrm>
          <a:off x="247650" y="1981200"/>
          <a:ext cx="4105275" cy="1447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 tableau résulte d’une méthode d'estimation annuelle du nombre des retraités tous régimes confondus (cf. fiche 1). Elle complète les résultats de l'échantillon interrégimes de retraités disponibles seulement tous les quatre ans.
Champ • Bénéficiaires d'un avantage principal de droit direct, nés en France ou à l'étranger, résidents en France entière ou à l'étranger, vivants au 31 décembre de l'année.
Sources • Enquêtes annuelles auprès des caisses de retraite 2003 à 2008 ; Échantillon interrégimes de retraités (EIR 2004), DREES.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15</xdr:row>
      <xdr:rowOff>66675</xdr:rowOff>
    </xdr:from>
    <xdr:ext cx="2886075" cy="1400175"/>
    <xdr:sp>
      <xdr:nvSpPr>
        <xdr:cNvPr id="1" name="TextBox 1"/>
        <xdr:cNvSpPr txBox="1">
          <a:spLocks noChangeArrowheads="1"/>
        </xdr:cNvSpPr>
      </xdr:nvSpPr>
      <xdr:spPr>
        <a:xfrm>
          <a:off x="276225" y="2247900"/>
          <a:ext cx="2886075" cy="1400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2004.
Sources • Échantillon interrégimes de retraités (EIR 2004), DREES.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20</xdr:row>
      <xdr:rowOff>28575</xdr:rowOff>
    </xdr:from>
    <xdr:ext cx="4524375" cy="2486025"/>
    <xdr:sp>
      <xdr:nvSpPr>
        <xdr:cNvPr id="1" name="TextBox 1"/>
        <xdr:cNvSpPr txBox="1">
          <a:spLocks noChangeArrowheads="1"/>
        </xdr:cNvSpPr>
      </xdr:nvSpPr>
      <xdr:spPr>
        <a:xfrm>
          <a:off x="247650" y="3057525"/>
          <a:ext cx="4524375" cy="2486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correspondent à une définition homogène à tous les régimes de retraite, assurant leur comparabilité. Elles peuvent de ce fait différer de celles publiées par les régimes concernés, notamment dans leurs bilans statistiques. En italique, figurent les régimes complémentaires.
(1) La méthode de calcul des effectifs pensionnés à l’ARRCO a été révisée pour 2007 et 2008.
(2) Hors pensions d'invalidité des moins de 60 ans, hors pensions « cristallisées ».
(3) Hors pensions d'invalidité des moins de 60 ans.
(4) Au 1er janvier 2009.
(5) Y compris pensions de réforme.
Champ • Ensemble des retraités vivants au 31 décembre 2008.
Sources • Enquête annuelle auprès des caisses de retraite, DREES.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20</xdr:row>
      <xdr:rowOff>19050</xdr:rowOff>
    </xdr:from>
    <xdr:ext cx="5543550" cy="2057400"/>
    <xdr:sp>
      <xdr:nvSpPr>
        <xdr:cNvPr id="1" name="TextBox 1"/>
        <xdr:cNvSpPr txBox="1">
          <a:spLocks noChangeArrowheads="1"/>
        </xdr:cNvSpPr>
      </xdr:nvSpPr>
      <xdr:spPr>
        <a:xfrm>
          <a:off x="238125" y="2924175"/>
          <a:ext cx="5543550" cy="2057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nd : non disponible.
Note • Les données présentées font l’objet d’une définition spécifique pour garantir leur homogénéité. Elles ne peuvent donc pas être directement comparées à celles publiées par les régimes concernés. Les régimes complémentaires sont signalés en italique.
Champ • Ensemble des retraités bénéficiaires d'un droit dérivé cumulé ou non avec un droit direct, vivants au 31 décembre 2008.
Sources • Enquête annuelle auprès des caisses de retraite, DREES.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deloffre\Mes%20documents\1-Travaux\ER%20retraites%20en%202007\Donn&#233;es%20caisses\2%20-%20Traitements%20donn&#233;es\Ventil&#233;s%20par%20sexe\Graphique%202%20ER%20retraites%20en%202007%20par%20sexe%20v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3.x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7.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8.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9.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0.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1.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2.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3.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5.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6.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7.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I33"/>
  <sheetViews>
    <sheetView showGridLines="0" workbookViewId="0" topLeftCell="A1">
      <selection activeCell="A1" sqref="A1"/>
    </sheetView>
  </sheetViews>
  <sheetFormatPr defaultColWidth="11.421875" defaultRowHeight="12.75"/>
  <cols>
    <col min="1" max="1" width="3.7109375" style="17" customWidth="1"/>
    <col min="2" max="2" width="36.57421875" style="17" customWidth="1"/>
    <col min="3" max="3" width="7.421875" style="17" customWidth="1"/>
    <col min="4" max="4" width="3.00390625" style="17" customWidth="1"/>
    <col min="5" max="5" width="8.7109375" style="17" customWidth="1"/>
    <col min="6" max="6" width="5.00390625" style="17" customWidth="1"/>
    <col min="7" max="7" width="10.57421875" style="17" customWidth="1"/>
    <col min="8" max="8" width="13.57421875" style="17" customWidth="1"/>
    <col min="9" max="16384" width="11.421875" style="17" customWidth="1"/>
  </cols>
  <sheetData>
    <row r="1" s="112" customFormat="1" ht="15" customHeight="1">
      <c r="B1" s="185" t="s">
        <v>44</v>
      </c>
    </row>
    <row r="2" ht="11.25">
      <c r="B2" s="16"/>
    </row>
    <row r="3" spans="7:8" ht="13.5" customHeight="1">
      <c r="G3" s="16"/>
      <c r="H3" s="18" t="s">
        <v>45</v>
      </c>
    </row>
    <row r="4" spans="2:8" ht="20.25" customHeight="1">
      <c r="B4" s="190" t="s">
        <v>10</v>
      </c>
      <c r="C4" s="195" t="s">
        <v>64</v>
      </c>
      <c r="D4" s="196"/>
      <c r="E4" s="196"/>
      <c r="F4" s="197"/>
      <c r="G4" s="192" t="s">
        <v>13</v>
      </c>
      <c r="H4" s="192" t="s">
        <v>68</v>
      </c>
    </row>
    <row r="5" spans="2:8" s="16" customFormat="1" ht="38.25" customHeight="1">
      <c r="B5" s="191"/>
      <c r="C5" s="193" t="s">
        <v>19</v>
      </c>
      <c r="D5" s="194"/>
      <c r="E5" s="186" t="s">
        <v>67</v>
      </c>
      <c r="F5" s="187"/>
      <c r="G5" s="191"/>
      <c r="H5" s="191"/>
    </row>
    <row r="6" spans="2:8" ht="12" customHeight="1">
      <c r="B6" s="19" t="s">
        <v>81</v>
      </c>
      <c r="C6" s="20">
        <v>14970</v>
      </c>
      <c r="D6" s="21"/>
      <c r="E6" s="22" t="s">
        <v>18</v>
      </c>
      <c r="F6" s="23"/>
      <c r="G6" s="24" t="s">
        <v>18</v>
      </c>
      <c r="H6" s="25">
        <v>575</v>
      </c>
    </row>
    <row r="7" spans="2:8" ht="12" customHeight="1">
      <c r="B7" s="26" t="s">
        <v>0</v>
      </c>
      <c r="C7" s="27">
        <v>11395.34</v>
      </c>
      <c r="D7" s="28"/>
      <c r="E7" s="27">
        <v>747.665</v>
      </c>
      <c r="F7" s="28"/>
      <c r="G7" s="29">
        <v>2627.293</v>
      </c>
      <c r="H7" s="30">
        <v>406.917</v>
      </c>
    </row>
    <row r="8" spans="2:8" ht="12" customHeight="1">
      <c r="B8" s="31" t="s">
        <v>1</v>
      </c>
      <c r="C8" s="32">
        <v>1927.005</v>
      </c>
      <c r="D8" s="33"/>
      <c r="E8" s="32">
        <v>107.373</v>
      </c>
      <c r="F8" s="33"/>
      <c r="G8" s="34">
        <v>732.462</v>
      </c>
      <c r="H8" s="35">
        <v>22.061</v>
      </c>
    </row>
    <row r="9" spans="2:8" s="41" customFormat="1" ht="12" customHeight="1">
      <c r="B9" s="36" t="s">
        <v>84</v>
      </c>
      <c r="C9" s="37">
        <v>9559.693</v>
      </c>
      <c r="D9" s="38"/>
      <c r="E9" s="37">
        <v>653.386</v>
      </c>
      <c r="F9" s="38"/>
      <c r="G9" s="39">
        <v>2809.541</v>
      </c>
      <c r="H9" s="40" t="s">
        <v>12</v>
      </c>
    </row>
    <row r="10" spans="2:8" s="41" customFormat="1" ht="12" customHeight="1">
      <c r="B10" s="36" t="s">
        <v>2</v>
      </c>
      <c r="C10" s="37">
        <v>1906.141</v>
      </c>
      <c r="D10" s="38"/>
      <c r="E10" s="37">
        <v>146.615</v>
      </c>
      <c r="F10" s="38"/>
      <c r="G10" s="39">
        <v>546.388</v>
      </c>
      <c r="H10" s="40" t="s">
        <v>12</v>
      </c>
    </row>
    <row r="11" spans="2:8" ht="12" customHeight="1">
      <c r="B11" s="31" t="s">
        <v>62</v>
      </c>
      <c r="C11" s="32">
        <v>1306</v>
      </c>
      <c r="D11" s="42" t="s">
        <v>65</v>
      </c>
      <c r="E11" s="32">
        <v>78</v>
      </c>
      <c r="F11" s="42" t="s">
        <v>66</v>
      </c>
      <c r="G11" s="34">
        <v>260.985</v>
      </c>
      <c r="H11" s="35">
        <v>0.651</v>
      </c>
    </row>
    <row r="12" spans="2:8" ht="12" customHeight="1">
      <c r="B12" s="31" t="s">
        <v>63</v>
      </c>
      <c r="C12" s="32">
        <v>350</v>
      </c>
      <c r="D12" s="42" t="s">
        <v>65</v>
      </c>
      <c r="E12" s="32">
        <v>11</v>
      </c>
      <c r="F12" s="42" t="s">
        <v>66</v>
      </c>
      <c r="G12" s="34">
        <v>146.895</v>
      </c>
      <c r="H12" s="35">
        <v>0</v>
      </c>
    </row>
    <row r="13" spans="2:8" ht="12" customHeight="1">
      <c r="B13" s="31" t="s">
        <v>20</v>
      </c>
      <c r="C13" s="32">
        <v>758</v>
      </c>
      <c r="D13" s="42" t="s">
        <v>65</v>
      </c>
      <c r="E13" s="32">
        <v>59</v>
      </c>
      <c r="F13" s="42" t="s">
        <v>66</v>
      </c>
      <c r="G13" s="34">
        <v>119.939</v>
      </c>
      <c r="H13" s="35">
        <v>0.283</v>
      </c>
    </row>
    <row r="14" spans="2:8" s="41" customFormat="1" ht="12" customHeight="1">
      <c r="B14" s="36" t="s">
        <v>3</v>
      </c>
      <c r="C14" s="37">
        <v>1458.856</v>
      </c>
      <c r="D14" s="38"/>
      <c r="E14" s="37">
        <v>116.086</v>
      </c>
      <c r="F14" s="38"/>
      <c r="G14" s="39">
        <v>315.87</v>
      </c>
      <c r="H14" s="40" t="s">
        <v>12</v>
      </c>
    </row>
    <row r="15" spans="2:8" ht="12" customHeight="1">
      <c r="B15" s="31" t="s">
        <v>4</v>
      </c>
      <c r="C15" s="32">
        <v>1671.897</v>
      </c>
      <c r="D15" s="33"/>
      <c r="E15" s="32">
        <v>46.123</v>
      </c>
      <c r="F15" s="33"/>
      <c r="G15" s="34">
        <v>475.932</v>
      </c>
      <c r="H15" s="35">
        <v>50.003</v>
      </c>
    </row>
    <row r="16" spans="2:8" ht="12" customHeight="1">
      <c r="B16" s="31" t="s">
        <v>5</v>
      </c>
      <c r="C16" s="32">
        <v>833.592</v>
      </c>
      <c r="D16" s="33"/>
      <c r="E16" s="32">
        <v>46.603</v>
      </c>
      <c r="F16" s="33"/>
      <c r="G16" s="34">
        <v>274.707</v>
      </c>
      <c r="H16" s="35">
        <v>9.102</v>
      </c>
    </row>
    <row r="17" spans="2:8" s="41" customFormat="1" ht="12" customHeight="1">
      <c r="B17" s="36" t="s">
        <v>6</v>
      </c>
      <c r="C17" s="37">
        <v>247.983</v>
      </c>
      <c r="D17" s="38"/>
      <c r="E17" s="37">
        <v>18.107</v>
      </c>
      <c r="F17" s="38"/>
      <c r="G17" s="39">
        <v>92.943</v>
      </c>
      <c r="H17" s="40" t="s">
        <v>12</v>
      </c>
    </row>
    <row r="18" spans="2:8" ht="12" customHeight="1">
      <c r="B18" s="31" t="s">
        <v>7</v>
      </c>
      <c r="C18" s="32">
        <v>608.005</v>
      </c>
      <c r="D18" s="33"/>
      <c r="E18" s="32">
        <v>39.645</v>
      </c>
      <c r="F18" s="33"/>
      <c r="G18" s="34">
        <v>239.485</v>
      </c>
      <c r="H18" s="35">
        <v>6.17</v>
      </c>
    </row>
    <row r="19" spans="2:8" s="41" customFormat="1" ht="12" customHeight="1">
      <c r="B19" s="36" t="s">
        <v>8</v>
      </c>
      <c r="C19" s="37">
        <v>500.965</v>
      </c>
      <c r="D19" s="38"/>
      <c r="E19" s="37">
        <v>31.452</v>
      </c>
      <c r="F19" s="38"/>
      <c r="G19" s="39">
        <v>189.5</v>
      </c>
      <c r="H19" s="40" t="s">
        <v>12</v>
      </c>
    </row>
    <row r="20" spans="2:8" ht="12" customHeight="1">
      <c r="B20" s="31" t="s">
        <v>85</v>
      </c>
      <c r="C20" s="32">
        <v>110.19</v>
      </c>
      <c r="D20" s="33"/>
      <c r="E20" s="32">
        <v>5.403</v>
      </c>
      <c r="F20" s="33"/>
      <c r="G20" s="34">
        <v>39.94</v>
      </c>
      <c r="H20" s="35">
        <v>0</v>
      </c>
    </row>
    <row r="21" spans="2:8" ht="12" customHeight="1">
      <c r="B21" s="31" t="s">
        <v>86</v>
      </c>
      <c r="C21" s="32">
        <v>187.005</v>
      </c>
      <c r="D21" s="33"/>
      <c r="E21" s="32">
        <v>5.936</v>
      </c>
      <c r="F21" s="33"/>
      <c r="G21" s="34">
        <v>109.52</v>
      </c>
      <c r="H21" s="35">
        <v>0.369</v>
      </c>
    </row>
    <row r="22" spans="2:8" ht="12" customHeight="1">
      <c r="B22" s="31" t="s">
        <v>9</v>
      </c>
      <c r="C22" s="32">
        <v>30.369</v>
      </c>
      <c r="D22" s="33"/>
      <c r="E22" s="32">
        <v>1.557</v>
      </c>
      <c r="F22" s="33"/>
      <c r="G22" s="34">
        <v>11.281</v>
      </c>
      <c r="H22" s="35">
        <v>0</v>
      </c>
    </row>
    <row r="23" spans="2:8" ht="12" customHeight="1">
      <c r="B23" s="43" t="s">
        <v>11</v>
      </c>
      <c r="C23" s="44" t="s">
        <v>12</v>
      </c>
      <c r="D23" s="45"/>
      <c r="E23" s="44" t="s">
        <v>12</v>
      </c>
      <c r="F23" s="46"/>
      <c r="G23" s="47" t="s">
        <v>12</v>
      </c>
      <c r="H23" s="48">
        <v>69.116</v>
      </c>
    </row>
    <row r="24" spans="2:8" ht="12" customHeight="1">
      <c r="B24" s="49"/>
      <c r="C24" s="50"/>
      <c r="D24" s="51"/>
      <c r="E24" s="50"/>
      <c r="F24" s="52"/>
      <c r="G24" s="53"/>
      <c r="H24" s="54"/>
    </row>
    <row r="25" spans="2:9" ht="49.5" customHeight="1">
      <c r="B25" s="188"/>
      <c r="C25" s="189"/>
      <c r="D25" s="189"/>
      <c r="E25" s="189"/>
      <c r="F25" s="189"/>
      <c r="G25" s="189"/>
      <c r="H25" s="189"/>
      <c r="I25" s="189"/>
    </row>
    <row r="26" spans="2:9" ht="21" customHeight="1">
      <c r="B26" s="188"/>
      <c r="C26" s="189"/>
      <c r="D26" s="189"/>
      <c r="E26" s="189"/>
      <c r="F26" s="189"/>
      <c r="G26" s="189"/>
      <c r="H26" s="189"/>
      <c r="I26" s="189"/>
    </row>
    <row r="27" spans="2:8" ht="11.25">
      <c r="B27" s="49"/>
      <c r="C27" s="55"/>
      <c r="D27" s="55"/>
      <c r="E27" s="55"/>
      <c r="F27" s="55"/>
      <c r="G27" s="55"/>
      <c r="H27" s="55"/>
    </row>
    <row r="28" spans="2:8" ht="11.25">
      <c r="B28" s="49"/>
      <c r="C28" s="55"/>
      <c r="D28" s="55"/>
      <c r="E28" s="55"/>
      <c r="F28" s="55"/>
      <c r="G28" s="55"/>
      <c r="H28" s="55"/>
    </row>
    <row r="29" spans="2:8" ht="11.25">
      <c r="B29" s="49"/>
      <c r="C29" s="55"/>
      <c r="D29" s="55"/>
      <c r="E29" s="55"/>
      <c r="F29" s="55"/>
      <c r="G29" s="55"/>
      <c r="H29" s="55"/>
    </row>
    <row r="30" spans="2:8" ht="11.25">
      <c r="B30" s="49"/>
      <c r="C30" s="55"/>
      <c r="D30" s="55"/>
      <c r="E30" s="55"/>
      <c r="F30" s="55"/>
      <c r="G30" s="55"/>
      <c r="H30" s="55"/>
    </row>
    <row r="31" spans="2:8" ht="17.25" customHeight="1">
      <c r="B31" s="49"/>
      <c r="C31" s="55"/>
      <c r="D31" s="55"/>
      <c r="E31" s="55"/>
      <c r="F31" s="55"/>
      <c r="G31" s="55"/>
      <c r="H31" s="55"/>
    </row>
    <row r="32" spans="2:9" ht="27" customHeight="1">
      <c r="B32" s="188"/>
      <c r="C32" s="189"/>
      <c r="D32" s="189"/>
      <c r="E32" s="189"/>
      <c r="F32" s="189"/>
      <c r="G32" s="189"/>
      <c r="H32" s="189"/>
      <c r="I32" s="189"/>
    </row>
    <row r="33" ht="11.25">
      <c r="B33" s="49"/>
    </row>
    <row r="34" ht="11.25"/>
    <row r="35" ht="11.25"/>
    <row r="36" ht="11.25"/>
    <row r="37" ht="11.25"/>
    <row r="38" ht="11.25"/>
    <row r="39" ht="11.25"/>
  </sheetData>
  <mergeCells count="9">
    <mergeCell ref="E5:F5"/>
    <mergeCell ref="B25:I25"/>
    <mergeCell ref="B26:I26"/>
    <mergeCell ref="B32:I32"/>
    <mergeCell ref="B4:B5"/>
    <mergeCell ref="G4:G5"/>
    <mergeCell ref="H4:H5"/>
    <mergeCell ref="C5:D5"/>
    <mergeCell ref="C4:F4"/>
  </mergeCells>
  <printOptions/>
  <pageMargins left="0.1968503937007874" right="0.1968503937007874"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E14"/>
  <sheetViews>
    <sheetView showGridLines="0" workbookViewId="0" topLeftCell="A1">
      <selection activeCell="A1" sqref="A1:B1"/>
    </sheetView>
  </sheetViews>
  <sheetFormatPr defaultColWidth="11.421875" defaultRowHeight="12.75"/>
  <cols>
    <col min="1" max="1" width="3.7109375" style="112" customWidth="1"/>
    <col min="2" max="2" width="20.00390625" style="112" customWidth="1"/>
    <col min="3" max="3" width="9.421875" style="112" customWidth="1"/>
    <col min="4" max="4" width="8.140625" style="112" customWidth="1"/>
    <col min="5" max="5" width="8.00390625" style="112" customWidth="1"/>
    <col min="6" max="16384" width="11.421875" style="112" customWidth="1"/>
  </cols>
  <sheetData>
    <row r="1" ht="15" customHeight="1">
      <c r="B1" s="185" t="s">
        <v>94</v>
      </c>
    </row>
    <row r="2" ht="9.75" customHeight="1">
      <c r="B2" s="185"/>
    </row>
    <row r="3" spans="2:5" ht="11.25">
      <c r="B3" s="230"/>
      <c r="C3" s="230"/>
      <c r="D3" s="230"/>
      <c r="E3" s="231" t="s">
        <v>95</v>
      </c>
    </row>
    <row r="4" spans="2:5" s="185" customFormat="1" ht="22.5" customHeight="1">
      <c r="B4" s="232" t="s">
        <v>96</v>
      </c>
      <c r="C4" s="233" t="s">
        <v>19</v>
      </c>
      <c r="D4" s="233" t="s">
        <v>16</v>
      </c>
      <c r="E4" s="234" t="s">
        <v>17</v>
      </c>
    </row>
    <row r="5" spans="2:5" ht="10.5" customHeight="1">
      <c r="B5" s="235">
        <v>1</v>
      </c>
      <c r="C5" s="236">
        <v>23.806412468580362</v>
      </c>
      <c r="D5" s="236">
        <v>18.64632176538604</v>
      </c>
      <c r="E5" s="237">
        <v>28.900021868569464</v>
      </c>
    </row>
    <row r="6" spans="2:5" ht="10.5" customHeight="1">
      <c r="B6" s="238">
        <v>2</v>
      </c>
      <c r="C6" s="239">
        <v>38.14727599044527</v>
      </c>
      <c r="D6" s="239">
        <v>31.815075788292376</v>
      </c>
      <c r="E6" s="240">
        <v>44.397914862921084</v>
      </c>
    </row>
    <row r="7" spans="2:5" ht="10.5" customHeight="1">
      <c r="B7" s="238">
        <v>3</v>
      </c>
      <c r="C7" s="239">
        <v>25.62722248332639</v>
      </c>
      <c r="D7" s="239">
        <v>30.216890266749402</v>
      </c>
      <c r="E7" s="240">
        <v>21.096684722729535</v>
      </c>
    </row>
    <row r="8" spans="2:5" ht="10.5" customHeight="1">
      <c r="B8" s="238">
        <v>4</v>
      </c>
      <c r="C8" s="239">
        <v>9.476139563410127</v>
      </c>
      <c r="D8" s="239">
        <v>14.199082866052375</v>
      </c>
      <c r="E8" s="240">
        <v>4.814039117280939</v>
      </c>
    </row>
    <row r="9" spans="2:5" ht="10.5" customHeight="1">
      <c r="B9" s="238">
        <v>5</v>
      </c>
      <c r="C9" s="239">
        <v>2.3918306520852823</v>
      </c>
      <c r="D9" s="239">
        <v>4.08960011867014</v>
      </c>
      <c r="E9" s="240">
        <v>0.7159168666421966</v>
      </c>
    </row>
    <row r="10" spans="2:5" ht="10.5" customHeight="1">
      <c r="B10" s="238">
        <v>6</v>
      </c>
      <c r="C10" s="239">
        <v>0.48238647023525144</v>
      </c>
      <c r="D10" s="239">
        <v>0.9010223598797721</v>
      </c>
      <c r="E10" s="240">
        <v>0.06914969450960223</v>
      </c>
    </row>
    <row r="11" spans="2:5" ht="10.5" customHeight="1">
      <c r="B11" s="238">
        <v>7</v>
      </c>
      <c r="C11" s="239">
        <v>0.06745279907628779</v>
      </c>
      <c r="D11" s="239">
        <v>0.12943099052325494</v>
      </c>
      <c r="E11" s="240">
        <v>0.006272867347173508</v>
      </c>
    </row>
    <row r="12" spans="2:5" ht="10.5" customHeight="1">
      <c r="B12" s="241">
        <v>8</v>
      </c>
      <c r="C12" s="242">
        <v>0.0012795728410167752</v>
      </c>
      <c r="D12" s="242">
        <v>0.002575844446629876</v>
      </c>
      <c r="E12" s="243">
        <v>0</v>
      </c>
    </row>
    <row r="13" spans="2:5" ht="10.5" customHeight="1">
      <c r="B13" s="244" t="s">
        <v>19</v>
      </c>
      <c r="C13" s="245">
        <v>100</v>
      </c>
      <c r="D13" s="245">
        <v>100</v>
      </c>
      <c r="E13" s="246">
        <v>100</v>
      </c>
    </row>
    <row r="14" spans="2:5" ht="10.5" customHeight="1">
      <c r="B14" s="244" t="s">
        <v>97</v>
      </c>
      <c r="C14" s="247">
        <v>2.3022476342672147</v>
      </c>
      <c r="D14" s="247">
        <v>2.565042340482937</v>
      </c>
      <c r="E14" s="248">
        <v>2.042804548034228</v>
      </c>
    </row>
    <row r="15" ht="8.25" customHeight="1"/>
    <row r="17" ht="11.25"/>
    <row r="18" ht="11.25"/>
    <row r="19" ht="11.25"/>
    <row r="20" ht="11.25"/>
    <row r="21" ht="11.25"/>
    <row r="22" ht="11.25"/>
    <row r="23" ht="11.25"/>
    <row r="24" ht="11.25"/>
    <row r="25" ht="11.25"/>
  </sheetData>
  <printOptions/>
  <pageMargins left="0.75" right="0.75" top="1" bottom="1"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B1:F20"/>
  <sheetViews>
    <sheetView showGridLines="0" workbookViewId="0" topLeftCell="A1">
      <selection activeCell="A1" sqref="A1:B1"/>
    </sheetView>
  </sheetViews>
  <sheetFormatPr defaultColWidth="11.421875" defaultRowHeight="12.75"/>
  <cols>
    <col min="1" max="1" width="3.7109375" style="1" customWidth="1"/>
    <col min="2" max="2" width="24.00390625" style="1" customWidth="1"/>
    <col min="3" max="3" width="13.421875" style="1" customWidth="1"/>
    <col min="4" max="4" width="11.7109375" style="1" customWidth="1"/>
    <col min="5" max="5" width="10.421875" style="1" customWidth="1"/>
    <col min="6" max="6" width="10.28125" style="1" customWidth="1"/>
    <col min="7" max="16384" width="11.421875" style="1" customWidth="1"/>
  </cols>
  <sheetData>
    <row r="1" spans="2:6" ht="15" customHeight="1">
      <c r="B1" s="249" t="s">
        <v>98</v>
      </c>
      <c r="C1" s="227"/>
      <c r="D1" s="227"/>
      <c r="E1" s="227"/>
      <c r="F1" s="227"/>
    </row>
    <row r="2" spans="2:6" ht="11.25">
      <c r="B2" s="250"/>
      <c r="C2" s="227"/>
      <c r="D2" s="227"/>
      <c r="E2" s="227"/>
      <c r="F2" s="227"/>
    </row>
    <row r="3" spans="2:6" ht="33.75" customHeight="1">
      <c r="B3" s="251"/>
      <c r="C3" s="252" t="s">
        <v>99</v>
      </c>
      <c r="D3" s="253" t="s">
        <v>100</v>
      </c>
      <c r="E3" s="252" t="s">
        <v>101</v>
      </c>
      <c r="F3" s="254" t="s">
        <v>102</v>
      </c>
    </row>
    <row r="4" spans="2:6" s="17" customFormat="1" ht="10.5" customHeight="1">
      <c r="B4" s="255" t="s">
        <v>0</v>
      </c>
      <c r="C4" s="29">
        <v>11395340</v>
      </c>
      <c r="D4" s="256">
        <v>48.69205306730646</v>
      </c>
      <c r="E4" s="257">
        <v>3.530686279399853</v>
      </c>
      <c r="F4" s="258">
        <v>14.450699735420368</v>
      </c>
    </row>
    <row r="5" spans="2:6" s="17" customFormat="1" ht="10.5" customHeight="1">
      <c r="B5" s="259" t="s">
        <v>1</v>
      </c>
      <c r="C5" s="34">
        <v>1927005</v>
      </c>
      <c r="D5" s="260">
        <v>66.25208549017776</v>
      </c>
      <c r="E5" s="261">
        <v>1.7553410854473261</v>
      </c>
      <c r="F5" s="262">
        <v>6.099464548720568</v>
      </c>
    </row>
    <row r="6" spans="2:6" s="17" customFormat="1" ht="10.5" customHeight="1">
      <c r="B6" s="263" t="s">
        <v>164</v>
      </c>
      <c r="C6" s="39">
        <v>9559693</v>
      </c>
      <c r="D6" s="264">
        <v>53.71565802374616</v>
      </c>
      <c r="E6" s="265">
        <v>3.697419868933527</v>
      </c>
      <c r="F6" s="266" t="s">
        <v>18</v>
      </c>
    </row>
    <row r="7" spans="2:6" s="17" customFormat="1" ht="10.5" customHeight="1">
      <c r="B7" s="263" t="s">
        <v>2</v>
      </c>
      <c r="C7" s="39">
        <v>1906141</v>
      </c>
      <c r="D7" s="264">
        <v>76.57508022753827</v>
      </c>
      <c r="E7" s="265">
        <v>5.92679366197848</v>
      </c>
      <c r="F7" s="266" t="s">
        <v>18</v>
      </c>
    </row>
    <row r="8" spans="2:6" s="17" customFormat="1" ht="10.5" customHeight="1">
      <c r="B8" s="259" t="s">
        <v>165</v>
      </c>
      <c r="C8" s="34">
        <v>1305766</v>
      </c>
      <c r="D8" s="260">
        <v>45.16352853420904</v>
      </c>
      <c r="E8" s="261">
        <v>4.278750475168258</v>
      </c>
      <c r="F8" s="262">
        <v>17.314753671235206</v>
      </c>
    </row>
    <row r="9" spans="2:6" s="17" customFormat="1" ht="10.5" customHeight="1">
      <c r="B9" s="259" t="s">
        <v>166</v>
      </c>
      <c r="C9" s="34">
        <v>350120</v>
      </c>
      <c r="D9" s="260">
        <v>94.23197760767736</v>
      </c>
      <c r="E9" s="261">
        <v>0.6340647401369415</v>
      </c>
      <c r="F9" s="262">
        <v>0.6566312860083467</v>
      </c>
    </row>
    <row r="10" spans="2:6" s="17" customFormat="1" ht="10.5" customHeight="1">
      <c r="B10" s="259" t="s">
        <v>167</v>
      </c>
      <c r="C10" s="34">
        <v>757510</v>
      </c>
      <c r="D10" s="260">
        <v>30.763158242135418</v>
      </c>
      <c r="E10" s="261">
        <v>6.62111928880782</v>
      </c>
      <c r="F10" s="262">
        <v>25.359524715772743</v>
      </c>
    </row>
    <row r="11" spans="2:6" s="17" customFormat="1" ht="10.5" customHeight="1">
      <c r="B11" s="263" t="s">
        <v>3</v>
      </c>
      <c r="C11" s="39">
        <v>1458856</v>
      </c>
      <c r="D11" s="264">
        <v>42.03245556792445</v>
      </c>
      <c r="E11" s="265">
        <v>5.457894363987825</v>
      </c>
      <c r="F11" s="266" t="s">
        <v>18</v>
      </c>
    </row>
    <row r="12" spans="2:6" s="17" customFormat="1" ht="10.5" customHeight="1">
      <c r="B12" s="259" t="s">
        <v>4</v>
      </c>
      <c r="C12" s="34">
        <v>1671897</v>
      </c>
      <c r="D12" s="260">
        <v>45.64862548350766</v>
      </c>
      <c r="E12" s="261">
        <v>-1.4740902734439176</v>
      </c>
      <c r="F12" s="262">
        <v>-6.087816671225887</v>
      </c>
    </row>
    <row r="13" spans="2:6" s="17" customFormat="1" ht="10.5" customHeight="1">
      <c r="B13" s="259" t="s">
        <v>5</v>
      </c>
      <c r="C13" s="34">
        <v>833592</v>
      </c>
      <c r="D13" s="260">
        <v>55.55043714431041</v>
      </c>
      <c r="E13" s="261">
        <v>2.5202312138728367</v>
      </c>
      <c r="F13" s="262">
        <v>10.457376903639059</v>
      </c>
    </row>
    <row r="14" spans="2:6" s="17" customFormat="1" ht="10.5" customHeight="1">
      <c r="B14" s="263" t="s">
        <v>6</v>
      </c>
      <c r="C14" s="39">
        <v>247983</v>
      </c>
      <c r="D14" s="267">
        <v>73.17356431690882</v>
      </c>
      <c r="E14" s="265">
        <v>6.397593876570329</v>
      </c>
      <c r="F14" s="268" t="s">
        <v>18</v>
      </c>
    </row>
    <row r="15" spans="2:6" s="17" customFormat="1" ht="10.5" customHeight="1">
      <c r="B15" s="259" t="s">
        <v>7</v>
      </c>
      <c r="C15" s="34">
        <v>608005</v>
      </c>
      <c r="D15" s="260">
        <v>81.81807715397078</v>
      </c>
      <c r="E15" s="261">
        <v>3.296981476353178</v>
      </c>
      <c r="F15" s="262">
        <v>14.542652657914012</v>
      </c>
    </row>
    <row r="16" spans="2:6" s="17" customFormat="1" ht="10.5" customHeight="1">
      <c r="B16" s="263" t="s">
        <v>8</v>
      </c>
      <c r="C16" s="39">
        <v>500965</v>
      </c>
      <c r="D16" s="264">
        <v>82.61754813210503</v>
      </c>
      <c r="E16" s="265">
        <v>3.003343216313903</v>
      </c>
      <c r="F16" s="266" t="s">
        <v>18</v>
      </c>
    </row>
    <row r="17" spans="2:6" s="17" customFormat="1" ht="10.5" customHeight="1">
      <c r="B17" s="259" t="s">
        <v>85</v>
      </c>
      <c r="C17" s="34">
        <v>110190</v>
      </c>
      <c r="D17" s="260">
        <v>77.34821671658045</v>
      </c>
      <c r="E17" s="261">
        <v>2.3927891093249</v>
      </c>
      <c r="F17" s="262" t="s">
        <v>18</v>
      </c>
    </row>
    <row r="18" spans="2:6" s="17" customFormat="1" ht="10.5" customHeight="1">
      <c r="B18" s="259" t="s">
        <v>86</v>
      </c>
      <c r="C18" s="34">
        <v>187005</v>
      </c>
      <c r="D18" s="260">
        <v>90.08636132723724</v>
      </c>
      <c r="E18" s="261">
        <v>-0.9612329202414949</v>
      </c>
      <c r="F18" s="262" t="s">
        <v>18</v>
      </c>
    </row>
    <row r="19" spans="2:6" s="17" customFormat="1" ht="10.5" customHeight="1">
      <c r="B19" s="269" t="s">
        <v>9</v>
      </c>
      <c r="C19" s="47">
        <v>30369</v>
      </c>
      <c r="D19" s="270">
        <v>81.94540485363365</v>
      </c>
      <c r="E19" s="271">
        <v>2.2904105897807225</v>
      </c>
      <c r="F19" s="272" t="s">
        <v>18</v>
      </c>
    </row>
    <row r="20" spans="2:6" s="17" customFormat="1" ht="10.5" customHeight="1">
      <c r="B20" s="49"/>
      <c r="C20" s="53"/>
      <c r="D20" s="273"/>
      <c r="E20" s="274"/>
      <c r="F20" s="273"/>
    </row>
    <row r="22" ht="11.25"/>
    <row r="23" ht="11.25"/>
    <row r="24" ht="11.25"/>
    <row r="25" ht="11.25"/>
    <row r="26" ht="11.25"/>
    <row r="27" ht="11.25"/>
    <row r="28" ht="11.25"/>
    <row r="29" ht="11.25"/>
    <row r="30" ht="11.25"/>
    <row r="31" ht="11.25"/>
    <row r="32" ht="11.25"/>
    <row r="33" ht="11.25"/>
    <row r="34" ht="11.25"/>
    <row r="35" ht="11.25"/>
    <row r="36" ht="11.25"/>
    <row r="37" ht="11.25"/>
  </sheetData>
  <printOptions/>
  <pageMargins left="0.75" right="0.75" top="1" bottom="1"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1:H12"/>
  <sheetViews>
    <sheetView showGridLines="0" workbookViewId="0" topLeftCell="A1">
      <selection activeCell="A1" sqref="A1:B1"/>
    </sheetView>
  </sheetViews>
  <sheetFormatPr defaultColWidth="11.421875" defaultRowHeight="12.75"/>
  <cols>
    <col min="1" max="1" width="3.7109375" style="1" customWidth="1"/>
    <col min="2" max="2" width="6.8515625" style="1" customWidth="1"/>
    <col min="3" max="3" width="11.421875" style="1" customWidth="1"/>
    <col min="4" max="4" width="15.00390625" style="1" customWidth="1"/>
    <col min="5" max="5" width="9.00390625" style="1" customWidth="1"/>
    <col min="6" max="6" width="11.00390625" style="1" customWidth="1"/>
    <col min="7" max="7" width="12.140625" style="1" customWidth="1"/>
    <col min="8" max="8" width="12.7109375" style="1" customWidth="1"/>
    <col min="9" max="16384" width="11.421875" style="1" customWidth="1"/>
  </cols>
  <sheetData>
    <row r="1" ht="15" customHeight="1">
      <c r="B1" s="275" t="s">
        <v>103</v>
      </c>
    </row>
    <row r="3" spans="2:8" s="17" customFormat="1" ht="11.25" customHeight="1">
      <c r="B3" s="276"/>
      <c r="C3" s="277" t="s">
        <v>104</v>
      </c>
      <c r="D3" s="278"/>
      <c r="E3" s="278"/>
      <c r="F3" s="278"/>
      <c r="G3" s="278"/>
      <c r="H3" s="279"/>
    </row>
    <row r="4" spans="2:8" ht="21" customHeight="1">
      <c r="B4" s="280"/>
      <c r="C4" s="186" t="s">
        <v>19</v>
      </c>
      <c r="D4" s="186"/>
      <c r="E4" s="281" t="s">
        <v>105</v>
      </c>
      <c r="F4" s="282"/>
      <c r="G4" s="187" t="s">
        <v>106</v>
      </c>
      <c r="H4" s="187"/>
    </row>
    <row r="5" spans="2:8" ht="39.75" customHeight="1">
      <c r="B5" s="283"/>
      <c r="C5" s="2" t="s">
        <v>107</v>
      </c>
      <c r="D5" s="2" t="s">
        <v>108</v>
      </c>
      <c r="E5" s="173" t="s">
        <v>107</v>
      </c>
      <c r="F5" s="173" t="s">
        <v>109</v>
      </c>
      <c r="G5" s="173" t="s">
        <v>107</v>
      </c>
      <c r="H5" s="173" t="s">
        <v>109</v>
      </c>
    </row>
    <row r="6" spans="2:8" s="17" customFormat="1" ht="10.5" customHeight="1">
      <c r="B6" s="284" t="s">
        <v>16</v>
      </c>
      <c r="C6" s="285">
        <v>300000</v>
      </c>
      <c r="D6" s="286" t="s">
        <v>110</v>
      </c>
      <c r="E6" s="285">
        <v>20000</v>
      </c>
      <c r="F6" s="286" t="s">
        <v>111</v>
      </c>
      <c r="G6" s="285">
        <v>280000</v>
      </c>
      <c r="H6" s="286" t="s">
        <v>112</v>
      </c>
    </row>
    <row r="7" spans="2:8" s="17" customFormat="1" ht="10.5" customHeight="1">
      <c r="B7" s="284" t="s">
        <v>17</v>
      </c>
      <c r="C7" s="285">
        <v>3450000</v>
      </c>
      <c r="D7" s="286" t="s">
        <v>113</v>
      </c>
      <c r="E7" s="285">
        <v>970000</v>
      </c>
      <c r="F7" s="286" t="s">
        <v>114</v>
      </c>
      <c r="G7" s="285">
        <v>2480000</v>
      </c>
      <c r="H7" s="286" t="s">
        <v>115</v>
      </c>
    </row>
    <row r="8" spans="2:8" s="17" customFormat="1" ht="10.5" customHeight="1">
      <c r="B8" s="284" t="s">
        <v>19</v>
      </c>
      <c r="C8" s="285">
        <v>3750000</v>
      </c>
      <c r="D8" s="286" t="s">
        <v>116</v>
      </c>
      <c r="E8" s="285">
        <v>990000</v>
      </c>
      <c r="F8" s="286" t="s">
        <v>117</v>
      </c>
      <c r="G8" s="285">
        <v>2760000</v>
      </c>
      <c r="H8" s="286" t="s">
        <v>118</v>
      </c>
    </row>
    <row r="9" spans="2:8" s="17" customFormat="1" ht="9" customHeight="1">
      <c r="B9" s="287"/>
      <c r="C9" s="288"/>
      <c r="D9" s="289"/>
      <c r="E9" s="288"/>
      <c r="F9" s="289"/>
      <c r="G9" s="288"/>
      <c r="H9" s="289"/>
    </row>
    <row r="10" ht="9.75" customHeight="1">
      <c r="B10" s="1" t="s">
        <v>119</v>
      </c>
    </row>
    <row r="11" ht="13.5" customHeight="1">
      <c r="B11" s="1" t="s">
        <v>120</v>
      </c>
    </row>
    <row r="12" ht="11.25">
      <c r="E12" s="290"/>
    </row>
  </sheetData>
  <mergeCells count="4">
    <mergeCell ref="C4:D4"/>
    <mergeCell ref="E4:F4"/>
    <mergeCell ref="G4:H4"/>
    <mergeCell ref="C3:H3"/>
  </mergeCells>
  <printOptions/>
  <pageMargins left="0.75" right="0.75" top="1" bottom="1" header="0.4921259845" footer="0.492125984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O20"/>
  <sheetViews>
    <sheetView showGridLines="0" workbookViewId="0" topLeftCell="A1">
      <selection activeCell="A1" sqref="A1:O1"/>
    </sheetView>
  </sheetViews>
  <sheetFormatPr defaultColWidth="11.421875" defaultRowHeight="12.75"/>
  <cols>
    <col min="1" max="1" width="3.7109375" style="1" customWidth="1"/>
    <col min="2" max="2" width="27.28125" style="1" customWidth="1"/>
    <col min="3" max="3" width="7.8515625" style="1" customWidth="1"/>
    <col min="4" max="4" width="9.140625" style="1" customWidth="1"/>
    <col min="5" max="5" width="9.8515625" style="1" customWidth="1"/>
    <col min="6" max="6" width="15.421875" style="1" customWidth="1"/>
    <col min="7" max="7" width="17.28125" style="1" customWidth="1"/>
    <col min="8" max="16384" width="11.421875" style="1" customWidth="1"/>
  </cols>
  <sheetData>
    <row r="1" spans="2:15" ht="15" customHeight="1">
      <c r="B1" s="291" t="s">
        <v>121</v>
      </c>
      <c r="C1" s="291"/>
      <c r="D1" s="291"/>
      <c r="E1" s="291"/>
      <c r="F1" s="291"/>
      <c r="G1" s="291"/>
      <c r="H1" s="291"/>
      <c r="I1" s="291"/>
      <c r="J1" s="291"/>
      <c r="K1" s="291"/>
      <c r="L1" s="291"/>
      <c r="M1" s="291"/>
      <c r="N1" s="291"/>
      <c r="O1" s="291"/>
    </row>
    <row r="3" spans="2:7" ht="35.25" customHeight="1">
      <c r="B3" s="292" t="s">
        <v>122</v>
      </c>
      <c r="C3" s="252" t="s">
        <v>16</v>
      </c>
      <c r="D3" s="252" t="s">
        <v>17</v>
      </c>
      <c r="E3" s="252" t="s">
        <v>19</v>
      </c>
      <c r="F3" s="293" t="s">
        <v>123</v>
      </c>
      <c r="G3" s="294" t="s">
        <v>124</v>
      </c>
    </row>
    <row r="4" spans="2:9" ht="9.75" customHeight="1">
      <c r="B4" s="255" t="s">
        <v>0</v>
      </c>
      <c r="C4" s="295">
        <v>142308</v>
      </c>
      <c r="D4" s="295">
        <v>2484985</v>
      </c>
      <c r="E4" s="295">
        <v>2627293</v>
      </c>
      <c r="F4" s="257">
        <v>1.8909977107138154</v>
      </c>
      <c r="G4" s="296">
        <v>895672</v>
      </c>
      <c r="H4" s="297"/>
      <c r="I4" s="290"/>
    </row>
    <row r="5" spans="2:9" ht="9.75" customHeight="1">
      <c r="B5" s="259" t="s">
        <v>1</v>
      </c>
      <c r="C5" s="298">
        <v>26265</v>
      </c>
      <c r="D5" s="298">
        <v>706197</v>
      </c>
      <c r="E5" s="298">
        <v>732462</v>
      </c>
      <c r="F5" s="261">
        <v>1.2725749317670898</v>
      </c>
      <c r="G5" s="299">
        <v>572498</v>
      </c>
      <c r="H5" s="297"/>
      <c r="I5" s="290"/>
    </row>
    <row r="6" spans="2:9" ht="9.75" customHeight="1">
      <c r="B6" s="263" t="s">
        <v>125</v>
      </c>
      <c r="C6" s="300">
        <v>224936</v>
      </c>
      <c r="D6" s="300">
        <v>2584605</v>
      </c>
      <c r="E6" s="300">
        <v>2809541</v>
      </c>
      <c r="F6" s="265">
        <v>0.6613203548586633</v>
      </c>
      <c r="G6" s="301">
        <v>1366773</v>
      </c>
      <c r="H6" s="297"/>
      <c r="I6" s="290"/>
    </row>
    <row r="7" spans="2:9" ht="9.75" customHeight="1">
      <c r="B7" s="263" t="s">
        <v>2</v>
      </c>
      <c r="C7" s="300">
        <v>17210</v>
      </c>
      <c r="D7" s="300">
        <v>529178</v>
      </c>
      <c r="E7" s="300">
        <v>546388</v>
      </c>
      <c r="F7" s="265">
        <v>2.423808434778363</v>
      </c>
      <c r="G7" s="301">
        <v>486221</v>
      </c>
      <c r="H7" s="297"/>
      <c r="I7" s="290"/>
    </row>
    <row r="8" spans="2:9" ht="9.75" customHeight="1">
      <c r="B8" s="259" t="s">
        <v>62</v>
      </c>
      <c r="C8" s="298">
        <v>33519</v>
      </c>
      <c r="D8" s="298">
        <v>227466</v>
      </c>
      <c r="E8" s="298">
        <v>260985</v>
      </c>
      <c r="F8" s="261">
        <v>1.656591309225175</v>
      </c>
      <c r="G8" s="299">
        <v>197552</v>
      </c>
      <c r="H8" s="297"/>
      <c r="I8" s="290"/>
    </row>
    <row r="9" spans="2:9" ht="9.75" customHeight="1">
      <c r="B9" s="259" t="s">
        <v>126</v>
      </c>
      <c r="C9" s="298">
        <v>528</v>
      </c>
      <c r="D9" s="298">
        <v>146367</v>
      </c>
      <c r="E9" s="298">
        <v>146895</v>
      </c>
      <c r="F9" s="261">
        <v>-0.47224781830993434</v>
      </c>
      <c r="G9" s="299">
        <v>145320</v>
      </c>
      <c r="H9" s="297"/>
      <c r="I9" s="290"/>
    </row>
    <row r="10" spans="2:9" ht="9.75" customHeight="1">
      <c r="B10" s="259" t="s">
        <v>20</v>
      </c>
      <c r="C10" s="298">
        <v>19337</v>
      </c>
      <c r="D10" s="298">
        <v>100602</v>
      </c>
      <c r="E10" s="298">
        <v>119939</v>
      </c>
      <c r="F10" s="261">
        <v>3.500975129873485</v>
      </c>
      <c r="G10" s="299">
        <v>91945</v>
      </c>
      <c r="H10" s="297"/>
      <c r="I10" s="290"/>
    </row>
    <row r="11" spans="2:9" ht="9.75" customHeight="1">
      <c r="B11" s="263" t="s">
        <v>3</v>
      </c>
      <c r="C11" s="300">
        <v>35752</v>
      </c>
      <c r="D11" s="300">
        <v>280118</v>
      </c>
      <c r="E11" s="300">
        <v>315870</v>
      </c>
      <c r="F11" s="265">
        <v>1.294278366053736</v>
      </c>
      <c r="G11" s="301">
        <v>269957</v>
      </c>
      <c r="H11" s="297"/>
      <c r="I11" s="290"/>
    </row>
    <row r="12" spans="2:9" ht="9.75" customHeight="1">
      <c r="B12" s="259" t="s">
        <v>4</v>
      </c>
      <c r="C12" s="298">
        <v>50448</v>
      </c>
      <c r="D12" s="298">
        <v>425484</v>
      </c>
      <c r="E12" s="298">
        <v>475932</v>
      </c>
      <c r="F12" s="261">
        <v>-0.00021011360842315696</v>
      </c>
      <c r="G12" s="299">
        <v>103799</v>
      </c>
      <c r="H12" s="297"/>
      <c r="I12" s="290"/>
    </row>
    <row r="13" spans="2:9" ht="9.75" customHeight="1">
      <c r="B13" s="259" t="s">
        <v>5</v>
      </c>
      <c r="C13" s="298">
        <v>14474</v>
      </c>
      <c r="D13" s="298">
        <v>260233</v>
      </c>
      <c r="E13" s="298">
        <v>274707</v>
      </c>
      <c r="F13" s="261">
        <v>0.47915668423574864</v>
      </c>
      <c r="G13" s="299" t="s">
        <v>127</v>
      </c>
      <c r="H13" s="297"/>
      <c r="I13" s="290"/>
    </row>
    <row r="14" spans="2:9" ht="9.75" customHeight="1">
      <c r="B14" s="263" t="s">
        <v>6</v>
      </c>
      <c r="C14" s="300">
        <v>6097</v>
      </c>
      <c r="D14" s="300">
        <v>86846</v>
      </c>
      <c r="E14" s="300">
        <v>92943</v>
      </c>
      <c r="F14" s="265">
        <v>3.766928289921734</v>
      </c>
      <c r="G14" s="301" t="s">
        <v>127</v>
      </c>
      <c r="H14" s="297"/>
      <c r="I14" s="290"/>
    </row>
    <row r="15" spans="2:9" ht="9.75" customHeight="1">
      <c r="B15" s="259" t="s">
        <v>7</v>
      </c>
      <c r="C15" s="300">
        <v>4628</v>
      </c>
      <c r="D15" s="300">
        <v>234857</v>
      </c>
      <c r="E15" s="300">
        <v>239485</v>
      </c>
      <c r="F15" s="261">
        <v>1.5016402336167411</v>
      </c>
      <c r="G15" s="299" t="s">
        <v>127</v>
      </c>
      <c r="H15" s="297"/>
      <c r="I15" s="290"/>
    </row>
    <row r="16" spans="2:9" ht="9.75" customHeight="1">
      <c r="B16" s="263" t="s">
        <v>8</v>
      </c>
      <c r="C16" s="300">
        <v>3722</v>
      </c>
      <c r="D16" s="300">
        <v>185778</v>
      </c>
      <c r="E16" s="300">
        <v>189500</v>
      </c>
      <c r="F16" s="265">
        <v>1.0645106237733515</v>
      </c>
      <c r="G16" s="301" t="s">
        <v>127</v>
      </c>
      <c r="H16" s="297"/>
      <c r="I16" s="290"/>
    </row>
    <row r="17" spans="2:9" ht="9.75" customHeight="1">
      <c r="B17" s="259" t="s">
        <v>128</v>
      </c>
      <c r="C17" s="298">
        <v>1118</v>
      </c>
      <c r="D17" s="298">
        <v>38822</v>
      </c>
      <c r="E17" s="298">
        <v>39940</v>
      </c>
      <c r="F17" s="261">
        <v>-0.24975024975024684</v>
      </c>
      <c r="G17" s="299">
        <v>37280</v>
      </c>
      <c r="H17" s="297"/>
      <c r="I17" s="290"/>
    </row>
    <row r="18" spans="2:9" ht="9.75" customHeight="1">
      <c r="B18" s="259" t="s">
        <v>129</v>
      </c>
      <c r="C18" s="298">
        <v>2196</v>
      </c>
      <c r="D18" s="298">
        <v>107324</v>
      </c>
      <c r="E18" s="298">
        <v>109520</v>
      </c>
      <c r="F18" s="261">
        <v>-2.048117341919331</v>
      </c>
      <c r="G18" s="299">
        <v>104564</v>
      </c>
      <c r="H18" s="297"/>
      <c r="I18" s="290"/>
    </row>
    <row r="19" spans="2:9" ht="9.75" customHeight="1">
      <c r="B19" s="269" t="s">
        <v>9</v>
      </c>
      <c r="C19" s="302">
        <v>366</v>
      </c>
      <c r="D19" s="302">
        <v>10915</v>
      </c>
      <c r="E19" s="302">
        <v>11281</v>
      </c>
      <c r="F19" s="271">
        <v>0.3379880814729175</v>
      </c>
      <c r="G19" s="303">
        <v>10030</v>
      </c>
      <c r="H19" s="297"/>
      <c r="I19" s="290"/>
    </row>
    <row r="20" spans="2:9" ht="9.75" customHeight="1">
      <c r="B20" s="49"/>
      <c r="C20" s="304"/>
      <c r="D20" s="304"/>
      <c r="E20" s="304"/>
      <c r="F20" s="274"/>
      <c r="G20" s="53"/>
      <c r="H20" s="297"/>
      <c r="I20" s="290"/>
    </row>
    <row r="22" ht="11.25"/>
    <row r="23" ht="11.25"/>
    <row r="24" ht="11.25"/>
    <row r="25" ht="11.25"/>
    <row r="26" ht="11.25"/>
    <row r="27" ht="11.25"/>
    <row r="28" ht="11.25"/>
    <row r="29" ht="11.25"/>
    <row r="30" ht="11.25"/>
    <row r="31" ht="11.25"/>
    <row r="32" ht="11.25"/>
    <row r="33" ht="11.25"/>
    <row r="34" ht="11.25"/>
  </sheetData>
  <mergeCells count="1">
    <mergeCell ref="B1:O1"/>
  </mergeCells>
  <printOptions/>
  <pageMargins left="0.75" right="0.75" top="1" bottom="1" header="0.4921259845" footer="0.49212598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B1:J25"/>
  <sheetViews>
    <sheetView showGridLines="0" workbookViewId="0" topLeftCell="A1">
      <selection activeCell="A1" sqref="A1:J1"/>
    </sheetView>
  </sheetViews>
  <sheetFormatPr defaultColWidth="11.421875" defaultRowHeight="12.75"/>
  <cols>
    <col min="1" max="1" width="3.7109375" style="59" customWidth="1"/>
    <col min="2" max="2" width="12.00390625" style="59" customWidth="1"/>
    <col min="3" max="7" width="18.7109375" style="59" customWidth="1"/>
    <col min="8" max="8" width="14.8515625" style="59" customWidth="1"/>
    <col min="9" max="9" width="21.421875" style="59" customWidth="1"/>
    <col min="10" max="10" width="8.57421875" style="59" customWidth="1"/>
    <col min="11" max="16384" width="11.421875" style="59" customWidth="1"/>
  </cols>
  <sheetData>
    <row r="1" spans="2:10" ht="15" customHeight="1">
      <c r="B1" s="305" t="s">
        <v>130</v>
      </c>
      <c r="C1" s="306"/>
      <c r="D1" s="306"/>
      <c r="E1" s="306"/>
      <c r="F1" s="306"/>
      <c r="G1" s="306"/>
      <c r="H1" s="306"/>
      <c r="I1" s="306"/>
      <c r="J1" s="306"/>
    </row>
    <row r="2" spans="2:10" ht="9" customHeight="1">
      <c r="B2" s="307"/>
      <c r="C2" s="70"/>
      <c r="D2" s="70"/>
      <c r="E2" s="70"/>
      <c r="F2" s="70"/>
      <c r="G2" s="70"/>
      <c r="H2" s="70"/>
      <c r="I2" s="70"/>
      <c r="J2" s="70"/>
    </row>
    <row r="3" ht="11.25">
      <c r="B3" s="59" t="s">
        <v>131</v>
      </c>
    </row>
    <row r="4" spans="2:7" ht="11.25">
      <c r="B4" s="308"/>
      <c r="C4" s="309" t="s">
        <v>0</v>
      </c>
      <c r="D4" s="309" t="s">
        <v>1</v>
      </c>
      <c r="E4" s="309" t="s">
        <v>4</v>
      </c>
      <c r="F4" s="309" t="s">
        <v>7</v>
      </c>
      <c r="G4" s="309" t="s">
        <v>5</v>
      </c>
    </row>
    <row r="5" spans="2:7" ht="11.25">
      <c r="B5" s="310">
        <v>2003</v>
      </c>
      <c r="C5" s="311">
        <f aca="true" t="shared" si="0" ref="C5:D10">100*C20/C$22</f>
        <v>95.52986506355435</v>
      </c>
      <c r="D5" s="311">
        <f t="shared" si="0"/>
        <v>96.35171222117499</v>
      </c>
      <c r="E5" s="311"/>
      <c r="F5" s="311"/>
      <c r="G5" s="311"/>
    </row>
    <row r="6" spans="2:7" ht="11.25">
      <c r="B6" s="310">
        <v>2004</v>
      </c>
      <c r="C6" s="311">
        <f t="shared" si="0"/>
        <v>97.50865013130272</v>
      </c>
      <c r="D6" s="311">
        <f t="shared" si="0"/>
        <v>98.23629001291583</v>
      </c>
      <c r="E6" s="311">
        <f aca="true" t="shared" si="1" ref="E6:F10">100*E21/E$22</f>
        <v>99.73978289628074</v>
      </c>
      <c r="F6" s="311">
        <f t="shared" si="1"/>
        <v>98.06196036846892</v>
      </c>
      <c r="G6" s="311"/>
    </row>
    <row r="7" spans="2:7" ht="11.25">
      <c r="B7" s="310">
        <v>2005</v>
      </c>
      <c r="C7" s="311">
        <f t="shared" si="0"/>
        <v>100</v>
      </c>
      <c r="D7" s="311">
        <f t="shared" si="0"/>
        <v>100</v>
      </c>
      <c r="E7" s="311">
        <f t="shared" si="1"/>
        <v>100</v>
      </c>
      <c r="F7" s="311">
        <f t="shared" si="1"/>
        <v>100</v>
      </c>
      <c r="G7" s="311">
        <f>100*G22/G$22</f>
        <v>100</v>
      </c>
    </row>
    <row r="8" spans="2:7" ht="11.25">
      <c r="B8" s="310">
        <v>2006</v>
      </c>
      <c r="C8" s="311">
        <f t="shared" si="0"/>
        <v>102.44728882514289</v>
      </c>
      <c r="D8" s="311">
        <f t="shared" si="0"/>
        <v>103.33688227970352</v>
      </c>
      <c r="E8" s="311">
        <f t="shared" si="1"/>
        <v>98.92444981631122</v>
      </c>
      <c r="F8" s="311">
        <f t="shared" si="1"/>
        <v>100.74012767956825</v>
      </c>
      <c r="G8" s="311">
        <f>100*G23/G$22</f>
        <v>100.31545275772122</v>
      </c>
    </row>
    <row r="9" spans="2:7" ht="11.25">
      <c r="B9" s="310">
        <v>2007</v>
      </c>
      <c r="C9" s="311">
        <f t="shared" si="0"/>
        <v>103.19060383239035</v>
      </c>
      <c r="D9" s="311">
        <f t="shared" si="0"/>
        <v>105.19687925437219</v>
      </c>
      <c r="E9" s="311">
        <f t="shared" si="1"/>
        <v>98.8395106340118</v>
      </c>
      <c r="F9" s="311">
        <f t="shared" si="1"/>
        <v>101.70483690896472</v>
      </c>
      <c r="G9" s="311">
        <f>100*G24/G$22</f>
        <v>100.86998550024167</v>
      </c>
    </row>
    <row r="10" spans="2:7" ht="11.25">
      <c r="B10" s="310">
        <v>2008</v>
      </c>
      <c r="C10" s="311">
        <f t="shared" si="0"/>
        <v>105.1419357885326</v>
      </c>
      <c r="D10" s="311">
        <f t="shared" si="0"/>
        <v>106.53558836876462</v>
      </c>
      <c r="E10" s="311">
        <f t="shared" si="1"/>
        <v>98.83930295874946</v>
      </c>
      <c r="F10" s="311">
        <f t="shared" si="1"/>
        <v>103.23207765952402</v>
      </c>
      <c r="G10" s="311">
        <f>100*G25/G$22</f>
        <v>101.3533107781537</v>
      </c>
    </row>
    <row r="11" ht="18.75" customHeight="1"/>
    <row r="12" ht="11.25"/>
    <row r="13" ht="11.25"/>
    <row r="14" ht="11.25"/>
    <row r="15" ht="11.25"/>
    <row r="16" ht="11.25"/>
    <row r="17" spans="2:9" ht="11.25">
      <c r="B17" s="312" t="s">
        <v>132</v>
      </c>
      <c r="C17" s="312"/>
      <c r="D17" s="312"/>
      <c r="E17" s="312"/>
      <c r="F17" s="312"/>
      <c r="G17" s="312"/>
      <c r="H17" s="312"/>
      <c r="I17" s="312"/>
    </row>
    <row r="19" spans="2:7" ht="11.25">
      <c r="B19" s="308" t="s">
        <v>133</v>
      </c>
      <c r="C19" s="309" t="s">
        <v>0</v>
      </c>
      <c r="D19" s="309" t="s">
        <v>1</v>
      </c>
      <c r="E19" s="309" t="s">
        <v>4</v>
      </c>
      <c r="F19" s="309" t="s">
        <v>7</v>
      </c>
      <c r="G19" s="309" t="s">
        <v>5</v>
      </c>
    </row>
    <row r="20" spans="2:7" ht="11.25">
      <c r="B20" s="310">
        <v>2003</v>
      </c>
      <c r="C20" s="313">
        <v>2387106</v>
      </c>
      <c r="D20" s="313">
        <v>662445</v>
      </c>
      <c r="E20" s="314" t="s">
        <v>127</v>
      </c>
      <c r="F20" s="314" t="s">
        <v>127</v>
      </c>
      <c r="G20" s="314" t="s">
        <v>127</v>
      </c>
    </row>
    <row r="21" spans="2:7" ht="11.25">
      <c r="B21" s="310">
        <v>2004</v>
      </c>
      <c r="C21" s="313">
        <v>2436552</v>
      </c>
      <c r="D21" s="313">
        <v>675402</v>
      </c>
      <c r="E21" s="313">
        <v>480268</v>
      </c>
      <c r="F21" s="313">
        <v>227491</v>
      </c>
      <c r="G21" s="314" t="s">
        <v>127</v>
      </c>
    </row>
    <row r="22" spans="2:7" ht="11.25">
      <c r="B22" s="310">
        <v>2005</v>
      </c>
      <c r="C22" s="313">
        <v>2498806</v>
      </c>
      <c r="D22" s="313">
        <v>687528</v>
      </c>
      <c r="E22" s="313">
        <v>481521</v>
      </c>
      <c r="F22" s="313">
        <v>231987</v>
      </c>
      <c r="G22" s="313">
        <v>271039</v>
      </c>
    </row>
    <row r="23" spans="2:7" ht="11.25">
      <c r="B23" s="310">
        <v>2006</v>
      </c>
      <c r="C23" s="313">
        <v>2559959</v>
      </c>
      <c r="D23" s="313">
        <v>710470</v>
      </c>
      <c r="E23" s="313">
        <v>476342</v>
      </c>
      <c r="F23" s="313">
        <v>233704</v>
      </c>
      <c r="G23" s="313">
        <v>271894</v>
      </c>
    </row>
    <row r="24" spans="2:7" ht="11.25">
      <c r="B24" s="310">
        <v>2007</v>
      </c>
      <c r="C24" s="313">
        <v>2578533</v>
      </c>
      <c r="D24" s="313">
        <v>723258</v>
      </c>
      <c r="E24" s="313">
        <v>475933</v>
      </c>
      <c r="F24" s="313">
        <v>235942</v>
      </c>
      <c r="G24" s="313">
        <v>273397</v>
      </c>
    </row>
    <row r="25" spans="2:7" ht="11.25">
      <c r="B25" s="310">
        <v>2008</v>
      </c>
      <c r="C25" s="313">
        <v>2627293</v>
      </c>
      <c r="D25" s="313">
        <v>732462</v>
      </c>
      <c r="E25" s="313">
        <v>475932</v>
      </c>
      <c r="F25" s="313">
        <v>239485</v>
      </c>
      <c r="G25" s="313">
        <v>274707</v>
      </c>
    </row>
  </sheetData>
  <mergeCells count="1">
    <mergeCell ref="B1:J1"/>
  </mergeCells>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B1:E20"/>
  <sheetViews>
    <sheetView showGridLines="0" workbookViewId="0" topLeftCell="A1">
      <selection activeCell="A1" sqref="A1:B1"/>
    </sheetView>
  </sheetViews>
  <sheetFormatPr defaultColWidth="11.421875" defaultRowHeight="12.75"/>
  <cols>
    <col min="1" max="1" width="3.7109375" style="112" customWidth="1"/>
    <col min="2" max="2" width="28.28125" style="112" customWidth="1"/>
    <col min="3" max="3" width="10.421875" style="112" customWidth="1"/>
    <col min="4" max="4" width="12.8515625" style="112" customWidth="1"/>
    <col min="5" max="5" width="14.00390625" style="112" customWidth="1"/>
    <col min="6" max="8" width="15.00390625" style="112" customWidth="1"/>
    <col min="9" max="16384" width="11.421875" style="112" customWidth="1"/>
  </cols>
  <sheetData>
    <row r="1" ht="15" customHeight="1">
      <c r="B1" s="185" t="s">
        <v>134</v>
      </c>
    </row>
    <row r="2" ht="11.25">
      <c r="B2" s="185"/>
    </row>
    <row r="3" spans="2:5" s="185" customFormat="1" ht="30.75" customHeight="1">
      <c r="B3" s="315" t="s">
        <v>122</v>
      </c>
      <c r="C3" s="2" t="s">
        <v>99</v>
      </c>
      <c r="D3" s="2" t="s">
        <v>135</v>
      </c>
      <c r="E3" s="175" t="s">
        <v>136</v>
      </c>
    </row>
    <row r="4" spans="2:5" s="109" customFormat="1" ht="9.75" customHeight="1">
      <c r="B4" s="316" t="s">
        <v>0</v>
      </c>
      <c r="C4" s="317">
        <v>747665</v>
      </c>
      <c r="D4" s="318">
        <v>50.877465174911215</v>
      </c>
      <c r="E4" s="319">
        <v>2.0976261224846526</v>
      </c>
    </row>
    <row r="5" spans="2:5" s="109" customFormat="1" ht="9.75" customHeight="1">
      <c r="B5" s="320" t="s">
        <v>1</v>
      </c>
      <c r="C5" s="321">
        <v>107373</v>
      </c>
      <c r="D5" s="322">
        <v>66.25501755562385</v>
      </c>
      <c r="E5" s="323">
        <v>2.465907681149737</v>
      </c>
    </row>
    <row r="6" spans="2:5" s="109" customFormat="1" ht="9.75" customHeight="1">
      <c r="B6" s="324" t="s">
        <v>125</v>
      </c>
      <c r="C6" s="325">
        <v>653386</v>
      </c>
      <c r="D6" s="326">
        <v>56.83960170557679</v>
      </c>
      <c r="E6" s="327">
        <v>3.388932052046867</v>
      </c>
    </row>
    <row r="7" spans="2:5" s="109" customFormat="1" ht="9.75" customHeight="1">
      <c r="B7" s="324" t="s">
        <v>2</v>
      </c>
      <c r="C7" s="325">
        <v>146615</v>
      </c>
      <c r="D7" s="326">
        <v>72.14473280360126</v>
      </c>
      <c r="E7" s="327">
        <v>4.172883716303599</v>
      </c>
    </row>
    <row r="8" spans="2:5" s="109" customFormat="1" ht="9.75" customHeight="1">
      <c r="B8" s="320" t="s">
        <v>168</v>
      </c>
      <c r="C8" s="321">
        <v>78129</v>
      </c>
      <c r="D8" s="322">
        <v>46.364346145477356</v>
      </c>
      <c r="E8" s="323">
        <v>0.8116129032258002</v>
      </c>
    </row>
    <row r="9" spans="2:5" s="109" customFormat="1" ht="9.75" customHeight="1">
      <c r="B9" s="320" t="s">
        <v>169</v>
      </c>
      <c r="C9" s="321">
        <v>10995</v>
      </c>
      <c r="D9" s="322">
        <v>92.63301500682128</v>
      </c>
      <c r="E9" s="323">
        <v>15.968779664592336</v>
      </c>
    </row>
    <row r="10" spans="2:5" s="109" customFormat="1" ht="9.75" customHeight="1">
      <c r="B10" s="320" t="s">
        <v>170</v>
      </c>
      <c r="C10" s="321">
        <v>58506</v>
      </c>
      <c r="D10" s="322">
        <v>35.10409188801148</v>
      </c>
      <c r="E10" s="323">
        <v>20.61849293887228</v>
      </c>
    </row>
    <row r="11" spans="2:5" s="109" customFormat="1" ht="9.75" customHeight="1">
      <c r="B11" s="324" t="s">
        <v>3</v>
      </c>
      <c r="C11" s="325">
        <v>116086</v>
      </c>
      <c r="D11" s="326">
        <v>48.703547370053236</v>
      </c>
      <c r="E11" s="327">
        <v>30.978224077626095</v>
      </c>
    </row>
    <row r="12" spans="2:5" s="109" customFormat="1" ht="9.75" customHeight="1">
      <c r="B12" s="320" t="s">
        <v>4</v>
      </c>
      <c r="C12" s="321">
        <v>46123</v>
      </c>
      <c r="D12" s="322">
        <v>54.89885740303102</v>
      </c>
      <c r="E12" s="323">
        <v>-4.283312926722971</v>
      </c>
    </row>
    <row r="13" spans="2:5" s="109" customFormat="1" ht="9.75" customHeight="1">
      <c r="B13" s="320" t="s">
        <v>5</v>
      </c>
      <c r="C13" s="321">
        <v>46603</v>
      </c>
      <c r="D13" s="322">
        <v>58.755874085359316</v>
      </c>
      <c r="E13" s="323">
        <v>-1.394354872836523</v>
      </c>
    </row>
    <row r="14" spans="2:5" s="109" customFormat="1" ht="9.75" customHeight="1">
      <c r="B14" s="324" t="s">
        <v>6</v>
      </c>
      <c r="C14" s="325">
        <v>18107</v>
      </c>
      <c r="D14" s="326">
        <v>63.892417297177886</v>
      </c>
      <c r="E14" s="327">
        <v>-3.762955089024711</v>
      </c>
    </row>
    <row r="15" spans="2:5" s="109" customFormat="1" ht="9.75" customHeight="1">
      <c r="B15" s="320" t="s">
        <v>7</v>
      </c>
      <c r="C15" s="321">
        <v>39645</v>
      </c>
      <c r="D15" s="322">
        <v>83.54395257913987</v>
      </c>
      <c r="E15" s="323">
        <v>0.5937428636675124</v>
      </c>
    </row>
    <row r="16" spans="2:5" s="109" customFormat="1" ht="9.75" customHeight="1">
      <c r="B16" s="324" t="s">
        <v>8</v>
      </c>
      <c r="C16" s="325">
        <v>31452</v>
      </c>
      <c r="D16" s="326">
        <v>83.23159099580313</v>
      </c>
      <c r="E16" s="327">
        <v>-0.32325537174368035</v>
      </c>
    </row>
    <row r="17" spans="2:5" s="109" customFormat="1" ht="9.75" customHeight="1">
      <c r="B17" s="320" t="s">
        <v>171</v>
      </c>
      <c r="C17" s="321">
        <v>5403</v>
      </c>
      <c r="D17" s="322">
        <v>78.78956135480288</v>
      </c>
      <c r="E17" s="323">
        <v>7.372813990461058</v>
      </c>
    </row>
    <row r="18" spans="2:5" s="109" customFormat="1" ht="9.75" customHeight="1">
      <c r="B18" s="320" t="s">
        <v>172</v>
      </c>
      <c r="C18" s="321">
        <v>5936</v>
      </c>
      <c r="D18" s="322">
        <v>89.36994609164421</v>
      </c>
      <c r="E18" s="323">
        <v>-16.488463702870003</v>
      </c>
    </row>
    <row r="19" spans="2:5" s="109" customFormat="1" ht="9.75" customHeight="1">
      <c r="B19" s="328" t="s">
        <v>9</v>
      </c>
      <c r="C19" s="329">
        <v>1557</v>
      </c>
      <c r="D19" s="330">
        <v>83.04431599229287</v>
      </c>
      <c r="E19" s="331">
        <v>-24.011713030746705</v>
      </c>
    </row>
    <row r="20" spans="2:5" s="109" customFormat="1" ht="6.75" customHeight="1">
      <c r="B20" s="332"/>
      <c r="C20" s="333"/>
      <c r="D20" s="334"/>
      <c r="E20" s="335"/>
    </row>
    <row r="22" ht="11.25"/>
    <row r="23" ht="11.25"/>
    <row r="24" ht="11.25"/>
    <row r="25" ht="11.25"/>
    <row r="26" ht="11.25"/>
    <row r="27" ht="11.25"/>
    <row r="28" ht="11.25"/>
    <row r="29" ht="11.25"/>
    <row r="30" ht="11.25"/>
    <row r="31" ht="11.25"/>
  </sheetData>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G11"/>
  <sheetViews>
    <sheetView showGridLines="0" workbookViewId="0" topLeftCell="A1">
      <selection activeCell="A1" sqref="A1:B1"/>
    </sheetView>
  </sheetViews>
  <sheetFormatPr defaultColWidth="11.421875" defaultRowHeight="12.75"/>
  <cols>
    <col min="1" max="1" width="3.7109375" style="1" customWidth="1"/>
    <col min="2" max="2" width="58.140625" style="1" customWidth="1"/>
    <col min="3" max="3" width="10.421875" style="1" customWidth="1"/>
    <col min="4" max="4" width="11.00390625" style="1" customWidth="1"/>
    <col min="5" max="5" width="7.140625" style="1" customWidth="1"/>
    <col min="6" max="6" width="8.57421875" style="1" customWidth="1"/>
    <col min="7" max="8" width="11.421875" style="1" customWidth="1"/>
    <col min="9" max="10" width="10.57421875" style="1" customWidth="1"/>
    <col min="11" max="12" width="16.421875" style="1" customWidth="1"/>
    <col min="13" max="14" width="15.57421875" style="1" customWidth="1"/>
    <col min="15" max="16384" width="11.421875" style="1" customWidth="1"/>
  </cols>
  <sheetData>
    <row r="1" s="112" customFormat="1" ht="15" customHeight="1">
      <c r="B1" s="185" t="s">
        <v>137</v>
      </c>
    </row>
    <row r="2" spans="2:7" ht="11.25" customHeight="1">
      <c r="B2" s="336"/>
      <c r="C2" s="337" t="s">
        <v>95</v>
      </c>
      <c r="D2" s="337"/>
      <c r="E2" s="337"/>
      <c r="F2" s="337"/>
      <c r="G2" s="126"/>
    </row>
    <row r="3" spans="2:6" s="340" customFormat="1" ht="35.25" customHeight="1">
      <c r="B3" s="338"/>
      <c r="C3" s="186" t="s">
        <v>173</v>
      </c>
      <c r="D3" s="339"/>
      <c r="E3" s="339" t="s">
        <v>174</v>
      </c>
      <c r="F3" s="339"/>
    </row>
    <row r="4" spans="2:6" s="340" customFormat="1" ht="12.75" customHeight="1">
      <c r="B4" s="338"/>
      <c r="C4" s="24">
        <v>2007</v>
      </c>
      <c r="D4" s="24">
        <v>2008</v>
      </c>
      <c r="E4" s="24">
        <v>2007</v>
      </c>
      <c r="F4" s="24">
        <v>2008</v>
      </c>
    </row>
    <row r="5" spans="2:6" s="55" customFormat="1" ht="12.75" customHeight="1">
      <c r="B5" s="276" t="s">
        <v>138</v>
      </c>
      <c r="C5" s="341">
        <v>55.52706102556</v>
      </c>
      <c r="D5" s="342">
        <v>57.23171499104507</v>
      </c>
      <c r="E5" s="343" t="s">
        <v>127</v>
      </c>
      <c r="F5" s="344">
        <v>37.13450759329937</v>
      </c>
    </row>
    <row r="6" spans="2:6" s="55" customFormat="1" ht="12.75" customHeight="1">
      <c r="B6" s="177" t="s">
        <v>139</v>
      </c>
      <c r="C6" s="345">
        <v>2.280102580307984</v>
      </c>
      <c r="D6" s="346">
        <v>3.3665714700614746</v>
      </c>
      <c r="E6" s="347" t="s">
        <v>127</v>
      </c>
      <c r="F6" s="348">
        <v>15.196180195142206</v>
      </c>
    </row>
    <row r="7" spans="2:6" s="55" customFormat="1" ht="12.75" customHeight="1">
      <c r="B7" s="177" t="s">
        <v>140</v>
      </c>
      <c r="C7" s="345">
        <v>0.14949499860228255</v>
      </c>
      <c r="D7" s="346">
        <v>0.2323442567404037</v>
      </c>
      <c r="E7" s="347" t="s">
        <v>127</v>
      </c>
      <c r="F7" s="348">
        <v>0.35131984478050493</v>
      </c>
    </row>
    <row r="8" spans="2:6" s="55" customFormat="1" ht="12.75" customHeight="1">
      <c r="B8" s="177" t="s">
        <v>141</v>
      </c>
      <c r="C8" s="345">
        <v>25.959867277611</v>
      </c>
      <c r="D8" s="346">
        <v>24.767655743259596</v>
      </c>
      <c r="E8" s="347" t="s">
        <v>127</v>
      </c>
      <c r="F8" s="348">
        <v>24.13407642803532</v>
      </c>
    </row>
    <row r="9" spans="2:6" s="55" customFormat="1" ht="12.75" customHeight="1">
      <c r="B9" s="177" t="s">
        <v>142</v>
      </c>
      <c r="C9" s="345">
        <v>9.116764101753832</v>
      </c>
      <c r="D9" s="346">
        <v>7.574180744469723</v>
      </c>
      <c r="E9" s="347" t="s">
        <v>127</v>
      </c>
      <c r="F9" s="348">
        <v>15.223327637693426</v>
      </c>
    </row>
    <row r="10" spans="2:6" s="55" customFormat="1" ht="12.75" customHeight="1">
      <c r="B10" s="177" t="s">
        <v>143</v>
      </c>
      <c r="C10" s="345">
        <v>1.3503166133913487</v>
      </c>
      <c r="D10" s="346">
        <v>1.373493392710199</v>
      </c>
      <c r="E10" s="347" t="s">
        <v>127</v>
      </c>
      <c r="F10" s="348">
        <v>1.3893102952683605</v>
      </c>
    </row>
    <row r="11" spans="2:6" s="109" customFormat="1" ht="12.75" customHeight="1">
      <c r="B11" s="349" t="s">
        <v>144</v>
      </c>
      <c r="C11" s="350">
        <v>5.616393402773558</v>
      </c>
      <c r="D11" s="351">
        <v>5.454039401713539</v>
      </c>
      <c r="E11" s="352" t="s">
        <v>127</v>
      </c>
      <c r="F11" s="353">
        <v>6.571278005780809</v>
      </c>
    </row>
    <row r="13" ht="11.25"/>
    <row r="14" ht="11.25"/>
    <row r="15" ht="11.25"/>
    <row r="16" ht="11.25"/>
    <row r="17" ht="11.25"/>
    <row r="18" ht="11.25"/>
    <row r="19" ht="11.25"/>
    <row r="20" ht="11.25"/>
    <row r="21" ht="11.25"/>
    <row r="22" ht="11.25"/>
  </sheetData>
  <mergeCells count="4">
    <mergeCell ref="C2:F2"/>
    <mergeCell ref="C3:D3"/>
    <mergeCell ref="E3:F3"/>
    <mergeCell ref="B3:B4"/>
  </mergeCells>
  <printOptions/>
  <pageMargins left="0.75" right="0.75" top="1" bottom="1" header="0.4921259845" footer="0.492125984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B1:H12"/>
  <sheetViews>
    <sheetView showGridLines="0" workbookViewId="0" topLeftCell="A1">
      <selection activeCell="A1" sqref="A1:B1"/>
    </sheetView>
  </sheetViews>
  <sheetFormatPr defaultColWidth="11.421875" defaultRowHeight="12.75"/>
  <cols>
    <col min="1" max="1" width="3.7109375" style="112" customWidth="1"/>
    <col min="2" max="2" width="14.140625" style="112" customWidth="1"/>
    <col min="3" max="3" width="8.00390625" style="112" customWidth="1"/>
    <col min="4" max="4" width="7.7109375" style="112" customWidth="1"/>
    <col min="5" max="5" width="9.00390625" style="112" customWidth="1"/>
    <col min="6" max="6" width="8.00390625" style="112" customWidth="1"/>
    <col min="7" max="7" width="7.7109375" style="112" customWidth="1"/>
    <col min="8" max="8" width="7.140625" style="112" customWidth="1"/>
    <col min="9" max="16384" width="9.28125" style="112" customWidth="1"/>
  </cols>
  <sheetData>
    <row r="1" ht="15" customHeight="1">
      <c r="B1" s="185" t="s">
        <v>145</v>
      </c>
    </row>
    <row r="2" ht="5.25" customHeight="1">
      <c r="B2" s="185"/>
    </row>
    <row r="3" ht="11.25" customHeight="1">
      <c r="H3" s="112" t="s">
        <v>95</v>
      </c>
    </row>
    <row r="4" spans="2:8" s="355" customFormat="1" ht="15" customHeight="1">
      <c r="B4" s="354"/>
      <c r="C4" s="339" t="s">
        <v>146</v>
      </c>
      <c r="D4" s="339"/>
      <c r="E4" s="339"/>
      <c r="F4" s="339"/>
      <c r="G4" s="339"/>
      <c r="H4" s="339"/>
    </row>
    <row r="5" spans="2:8" s="355" customFormat="1" ht="47.25" customHeight="1">
      <c r="B5" s="356"/>
      <c r="C5" s="186" t="s">
        <v>147</v>
      </c>
      <c r="D5" s="339"/>
      <c r="E5" s="186" t="s">
        <v>139</v>
      </c>
      <c r="F5" s="339"/>
      <c r="G5" s="186" t="s">
        <v>140</v>
      </c>
      <c r="H5" s="339"/>
    </row>
    <row r="6" spans="2:8" s="355" customFormat="1" ht="12" customHeight="1">
      <c r="B6" s="356"/>
      <c r="C6" s="357">
        <v>2007</v>
      </c>
      <c r="D6" s="357">
        <v>2008</v>
      </c>
      <c r="E6" s="357">
        <v>2007</v>
      </c>
      <c r="F6" s="357">
        <v>2008</v>
      </c>
      <c r="G6" s="357">
        <v>2007</v>
      </c>
      <c r="H6" s="357">
        <v>2008</v>
      </c>
    </row>
    <row r="7" spans="2:8" ht="12" customHeight="1">
      <c r="B7" s="358" t="s">
        <v>0</v>
      </c>
      <c r="C7" s="359">
        <v>84.21912211322073</v>
      </c>
      <c r="D7" s="359">
        <v>83.56429684417486</v>
      </c>
      <c r="E7" s="359">
        <v>15.623293058620463</v>
      </c>
      <c r="F7" s="359">
        <v>16.256211003591183</v>
      </c>
      <c r="G7" s="359">
        <v>0.15758482815879743</v>
      </c>
      <c r="H7" s="359">
        <v>0.17949215223395504</v>
      </c>
    </row>
    <row r="8" spans="2:8" ht="12" customHeight="1">
      <c r="B8" s="360" t="s">
        <v>1</v>
      </c>
      <c r="C8" s="361">
        <v>69.72965227359572</v>
      </c>
      <c r="D8" s="361">
        <v>67.38978436984347</v>
      </c>
      <c r="E8" s="361">
        <v>30.270347726404278</v>
      </c>
      <c r="F8" s="361">
        <v>32.610215630156524</v>
      </c>
      <c r="G8" s="361">
        <v>0</v>
      </c>
      <c r="H8" s="361">
        <v>0</v>
      </c>
    </row>
    <row r="9" spans="2:8" ht="12" customHeight="1">
      <c r="B9" s="360" t="s">
        <v>4</v>
      </c>
      <c r="C9" s="361">
        <v>78.44723597188137</v>
      </c>
      <c r="D9" s="361">
        <v>77.40673952245422</v>
      </c>
      <c r="E9" s="361">
        <v>21.55276402811863</v>
      </c>
      <c r="F9" s="361">
        <v>22.593260477545787</v>
      </c>
      <c r="G9" s="361">
        <v>0</v>
      </c>
      <c r="H9" s="361">
        <v>0</v>
      </c>
    </row>
    <row r="10" spans="2:8" ht="12" customHeight="1">
      <c r="B10" s="360" t="s">
        <v>5</v>
      </c>
      <c r="C10" s="361">
        <v>86.49140308667332</v>
      </c>
      <c r="D10" s="361">
        <v>86.79843922434179</v>
      </c>
      <c r="E10" s="361">
        <v>13.475343778729732</v>
      </c>
      <c r="F10" s="361">
        <v>13.164117925271954</v>
      </c>
      <c r="G10" s="361">
        <v>0.03325313459695245</v>
      </c>
      <c r="H10" s="361">
        <v>0.03744285038625256</v>
      </c>
    </row>
    <row r="11" spans="2:8" ht="12" customHeight="1">
      <c r="B11" s="362" t="s">
        <v>7</v>
      </c>
      <c r="C11" s="363">
        <v>72.23913926106374</v>
      </c>
      <c r="D11" s="363">
        <v>72.9902888132173</v>
      </c>
      <c r="E11" s="363">
        <v>27.71264717823792</v>
      </c>
      <c r="F11" s="363">
        <v>26.959263463236223</v>
      </c>
      <c r="G11" s="363">
        <v>0.048213560698335364</v>
      </c>
      <c r="H11" s="363">
        <v>0.05044772354647496</v>
      </c>
    </row>
    <row r="12" spans="2:8" ht="8.25" customHeight="1">
      <c r="B12" s="109"/>
      <c r="C12" s="364"/>
      <c r="D12" s="364"/>
      <c r="E12" s="364"/>
      <c r="F12" s="364"/>
      <c r="G12" s="364"/>
      <c r="H12" s="364"/>
    </row>
    <row r="14" ht="11.25"/>
    <row r="15" ht="11.25"/>
    <row r="16" ht="11.25"/>
    <row r="17" ht="11.25"/>
    <row r="18" ht="11.25"/>
    <row r="19" ht="11.25"/>
    <row r="20" ht="11.25"/>
    <row r="21" ht="11.25"/>
    <row r="22" ht="11.25"/>
  </sheetData>
  <mergeCells count="4">
    <mergeCell ref="C4:H4"/>
    <mergeCell ref="C5:D5"/>
    <mergeCell ref="E5:F5"/>
    <mergeCell ref="G5:H5"/>
  </mergeCells>
  <printOptions/>
  <pageMargins left="0.75" right="0.75" top="1" bottom="1" header="0.4921259845" footer="0.492125984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B1:J8"/>
  <sheetViews>
    <sheetView showGridLines="0" workbookViewId="0" topLeftCell="A1">
      <selection activeCell="A1" sqref="A1:B1"/>
    </sheetView>
  </sheetViews>
  <sheetFormatPr defaultColWidth="11.421875" defaultRowHeight="12.75"/>
  <cols>
    <col min="1" max="1" width="3.7109375" style="98" customWidth="1"/>
    <col min="2" max="2" width="19.57421875" style="98" customWidth="1"/>
    <col min="3" max="4" width="11.421875" style="98" customWidth="1"/>
    <col min="5" max="5" width="16.7109375" style="98" customWidth="1"/>
    <col min="6" max="6" width="11.421875" style="98" customWidth="1"/>
    <col min="7" max="7" width="16.7109375" style="98" customWidth="1"/>
    <col min="8" max="16384" width="11.421875" style="98" customWidth="1"/>
  </cols>
  <sheetData>
    <row r="1" spans="2:10" s="105" customFormat="1" ht="15" customHeight="1">
      <c r="B1" s="365" t="s">
        <v>148</v>
      </c>
      <c r="C1" s="365"/>
      <c r="D1" s="365"/>
      <c r="E1" s="365"/>
      <c r="F1" s="365"/>
      <c r="G1" s="365"/>
      <c r="H1" s="365"/>
      <c r="I1" s="365"/>
      <c r="J1" s="365"/>
    </row>
    <row r="2" ht="9.75" customHeight="1"/>
    <row r="3" spans="2:10" ht="11.25">
      <c r="B3" s="309" t="s">
        <v>149</v>
      </c>
      <c r="C3" s="309" t="s">
        <v>0</v>
      </c>
      <c r="D3" s="309" t="s">
        <v>1</v>
      </c>
      <c r="E3" s="309" t="s">
        <v>4</v>
      </c>
      <c r="F3" s="309" t="s">
        <v>20</v>
      </c>
      <c r="G3" s="309" t="s">
        <v>5</v>
      </c>
      <c r="H3" s="309" t="s">
        <v>7</v>
      </c>
      <c r="I3" s="309" t="s">
        <v>150</v>
      </c>
      <c r="J3" s="309" t="s">
        <v>151</v>
      </c>
    </row>
    <row r="4" spans="2:10" ht="11.25">
      <c r="B4" s="366">
        <v>2004</v>
      </c>
      <c r="C4" s="367">
        <v>100</v>
      </c>
      <c r="D4" s="367">
        <v>100</v>
      </c>
      <c r="E4" s="367">
        <v>100</v>
      </c>
      <c r="F4" s="367">
        <v>100</v>
      </c>
      <c r="G4" s="367">
        <v>100</v>
      </c>
      <c r="H4" s="367">
        <v>100</v>
      </c>
      <c r="I4" s="367">
        <v>100</v>
      </c>
      <c r="J4" s="367">
        <v>100</v>
      </c>
    </row>
    <row r="5" spans="2:10" ht="11.25">
      <c r="B5" s="366">
        <v>2005</v>
      </c>
      <c r="C5" s="368">
        <f>C$6*#REF!/#REF!</f>
        <v>96.70945722573767</v>
      </c>
      <c r="D5" s="368">
        <f>D$6*#REF!/#REF!</f>
        <v>95.25367199025078</v>
      </c>
      <c r="E5" s="368">
        <f>E$6*#REF!/#REF!</f>
        <v>102.07995868253633</v>
      </c>
      <c r="F5" s="368">
        <f>F$6*#REF!/#REF!</f>
        <v>132.50942456789247</v>
      </c>
      <c r="G5" s="368">
        <f>G$6*#REF!/#REF!</f>
        <v>99.44995491433724</v>
      </c>
      <c r="H5" s="368">
        <f>H$6*#REF!/#REF!</f>
        <v>97.65277634163995</v>
      </c>
      <c r="I5" s="368">
        <f>I$6*#REF!/#REF!</f>
        <v>97.28177188203246</v>
      </c>
      <c r="J5" s="368">
        <f>J$6*#REF!/#REF!</f>
        <v>91.31710178938106</v>
      </c>
    </row>
    <row r="6" spans="2:10" ht="11.25">
      <c r="B6" s="366">
        <v>2006</v>
      </c>
      <c r="C6" s="368">
        <f>C$6*#REF!/#REF!</f>
        <v>108.38195191377943</v>
      </c>
      <c r="D6" s="368">
        <f>D$6*#REF!/#REF!</f>
        <v>107.30977273213179</v>
      </c>
      <c r="E6" s="368">
        <f>E$6*#REF!/#REF!</f>
        <v>113.30844895180412</v>
      </c>
      <c r="F6" s="368">
        <f>F$6*#REF!/#REF!</f>
        <v>171.67650615264245</v>
      </c>
      <c r="G6" s="368">
        <f>G$6*#REF!/#REF!</f>
        <v>105.47114517583408</v>
      </c>
      <c r="H6" s="368">
        <f>H$6*#REF!/#REF!</f>
        <v>101.07279495398615</v>
      </c>
      <c r="I6" s="368">
        <f>I$6*#REF!/#REF!</f>
        <v>107.87930830273599</v>
      </c>
      <c r="J6" s="368">
        <f>J$6*#REF!/#REF!</f>
        <v>85.8902904077442</v>
      </c>
    </row>
    <row r="7" spans="2:10" ht="11.25">
      <c r="B7" s="366">
        <v>2007</v>
      </c>
      <c r="C7" s="368">
        <f>C$6*#REF!/#REF!</f>
        <v>114.39203105380871</v>
      </c>
      <c r="D7" s="368">
        <f>D$6*#REF!/#REF!</f>
        <v>112.64832275030466</v>
      </c>
      <c r="E7" s="368">
        <f>E$6*#REF!/#REF!</f>
        <v>110.45613540859685</v>
      </c>
      <c r="F7" s="368">
        <f>F$6*#REF!/#REF!</f>
        <v>171.2034995376627</v>
      </c>
      <c r="G7" s="368">
        <f>G$6*#REF!/#REF!</f>
        <v>106.5419296663661</v>
      </c>
      <c r="H7" s="368">
        <f>H$6*#REF!/#REF!</f>
        <v>101.87932995553717</v>
      </c>
      <c r="I7" s="368">
        <f>I$6*#REF!/#REF!</f>
        <v>114.74002131943622</v>
      </c>
      <c r="J7" s="368">
        <f>J$6*#REF!/#REF!</f>
        <v>92.70558325999805</v>
      </c>
    </row>
    <row r="8" spans="2:10" ht="11.25">
      <c r="B8" s="366">
        <v>2008</v>
      </c>
      <c r="C8" s="368">
        <f>C$6*#REF!/#REF!</f>
        <v>116.0428122880455</v>
      </c>
      <c r="D8" s="368">
        <f>D$6*#REF!/#REF!</f>
        <v>114.78096337630684</v>
      </c>
      <c r="E8" s="368">
        <f>E$6*#REF!/#REF!</f>
        <v>108.27757823320891</v>
      </c>
      <c r="F8" s="368">
        <f>F$6*#REF!/#REF!</f>
        <v>208.0731204210826</v>
      </c>
      <c r="G8" s="368">
        <f>G$6*#REF!/#REF!</f>
        <v>105.05635707844905</v>
      </c>
      <c r="H8" s="368">
        <f>H$6*#REF!/#REF!</f>
        <v>102.48423120670044</v>
      </c>
      <c r="I8" s="368">
        <f>I$6*#REF!/#REF!</f>
        <v>115.6712661376288</v>
      </c>
      <c r="J8" s="368">
        <f>J$6*#REF!/#REF!</f>
        <v>107.50953358756233</v>
      </c>
    </row>
    <row r="12" ht="11.25"/>
    <row r="13" ht="11.25"/>
    <row r="14" ht="11.2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B1:J15"/>
  <sheetViews>
    <sheetView showGridLines="0" workbookViewId="0" topLeftCell="A1">
      <selection activeCell="A1" sqref="A1:B1"/>
    </sheetView>
  </sheetViews>
  <sheetFormatPr defaultColWidth="11.421875" defaultRowHeight="12.75"/>
  <cols>
    <col min="1" max="1" width="3.7109375" style="105" customWidth="1"/>
    <col min="2" max="2" width="16.7109375" style="105" customWidth="1"/>
    <col min="3" max="3" width="11.421875" style="105" customWidth="1"/>
    <col min="4" max="4" width="14.28125" style="105" customWidth="1"/>
    <col min="5" max="5" width="11.421875" style="105" customWidth="1"/>
    <col min="6" max="6" width="27.00390625" style="105" customWidth="1"/>
    <col min="7" max="7" width="17.57421875" style="105" customWidth="1"/>
    <col min="8" max="8" width="37.7109375" style="105" customWidth="1"/>
    <col min="9" max="9" width="16.421875" style="105" customWidth="1"/>
    <col min="10" max="16384" width="11.421875" style="105" customWidth="1"/>
  </cols>
  <sheetData>
    <row r="1" spans="2:10" ht="15" customHeight="1">
      <c r="B1" s="365" t="s">
        <v>152</v>
      </c>
      <c r="C1" s="365"/>
      <c r="D1" s="365"/>
      <c r="E1" s="365"/>
      <c r="F1" s="365"/>
      <c r="G1" s="365"/>
      <c r="H1" s="365"/>
      <c r="I1" s="365"/>
      <c r="J1" s="365"/>
    </row>
    <row r="3" spans="2:10" ht="11.25">
      <c r="B3" s="165" t="s">
        <v>153</v>
      </c>
      <c r="C3" s="165" t="s">
        <v>154</v>
      </c>
      <c r="D3" s="165" t="s">
        <v>155</v>
      </c>
      <c r="E3" s="165" t="s">
        <v>156</v>
      </c>
      <c r="F3" s="165" t="s">
        <v>157</v>
      </c>
      <c r="G3" s="165" t="s">
        <v>158</v>
      </c>
      <c r="H3" s="165" t="s">
        <v>159</v>
      </c>
      <c r="I3" s="165" t="s">
        <v>160</v>
      </c>
      <c r="J3" s="165"/>
    </row>
    <row r="4" spans="2:10" ht="11.25">
      <c r="B4" s="369" t="s">
        <v>0</v>
      </c>
      <c r="C4" s="370">
        <v>2006</v>
      </c>
      <c r="D4" s="370">
        <v>664198</v>
      </c>
      <c r="E4" s="370" t="s">
        <v>161</v>
      </c>
      <c r="F4" s="370">
        <v>0.21710694702483296</v>
      </c>
      <c r="G4" s="370">
        <v>144202</v>
      </c>
      <c r="H4" s="370">
        <v>0.18487408875064362</v>
      </c>
      <c r="I4" s="370">
        <v>122793</v>
      </c>
      <c r="J4" s="371">
        <f aca="true" t="shared" si="0" ref="J4:J15">F4/(F4+H4)</f>
        <v>0.5400925110957134</v>
      </c>
    </row>
    <row r="5" spans="2:10" ht="11.25">
      <c r="B5" s="369"/>
      <c r="C5" s="370">
        <v>2007</v>
      </c>
      <c r="D5" s="370">
        <v>732304</v>
      </c>
      <c r="E5" s="370" t="s">
        <v>162</v>
      </c>
      <c r="F5" s="370">
        <v>0.22459251895387708</v>
      </c>
      <c r="G5" s="370">
        <v>164470</v>
      </c>
      <c r="H5" s="370">
        <v>0.18992795341825253</v>
      </c>
      <c r="I5" s="370">
        <v>139085</v>
      </c>
      <c r="J5" s="371">
        <f t="shared" si="0"/>
        <v>0.5418128510484096</v>
      </c>
    </row>
    <row r="6" spans="2:10" ht="11.25">
      <c r="B6" s="369"/>
      <c r="C6" s="370">
        <v>2008</v>
      </c>
      <c r="D6" s="370">
        <v>747665</v>
      </c>
      <c r="E6" s="370" t="s">
        <v>163</v>
      </c>
      <c r="F6" s="370">
        <v>0.23420783372232215</v>
      </c>
      <c r="G6" s="370">
        <v>175109</v>
      </c>
      <c r="H6" s="370">
        <v>0.19721800539011455</v>
      </c>
      <c r="I6" s="370">
        <v>147453</v>
      </c>
      <c r="J6" s="371">
        <f t="shared" si="0"/>
        <v>0.5428692778442594</v>
      </c>
    </row>
    <row r="7" spans="2:10" ht="11.25">
      <c r="B7" s="369" t="s">
        <v>1</v>
      </c>
      <c r="C7" s="370">
        <v>2006</v>
      </c>
      <c r="D7" s="370">
        <v>100850</v>
      </c>
      <c r="E7" s="370" t="s">
        <v>161</v>
      </c>
      <c r="F7" s="370">
        <v>0.5489538919186912</v>
      </c>
      <c r="G7" s="370">
        <v>55362</v>
      </c>
      <c r="H7" s="370">
        <v>0.19898859692612791</v>
      </c>
      <c r="I7" s="370">
        <v>20068</v>
      </c>
      <c r="J7" s="371">
        <f t="shared" si="0"/>
        <v>0.7339520084846878</v>
      </c>
    </row>
    <row r="8" spans="2:10" ht="11.25">
      <c r="B8" s="369"/>
      <c r="C8" s="370">
        <v>2007</v>
      </c>
      <c r="D8" s="370">
        <v>104789</v>
      </c>
      <c r="E8" s="370" t="s">
        <v>162</v>
      </c>
      <c r="F8" s="370">
        <v>0.557882983900982</v>
      </c>
      <c r="G8" s="370">
        <v>58460</v>
      </c>
      <c r="H8" s="370">
        <v>0.18227103989922605</v>
      </c>
      <c r="I8" s="370">
        <v>19100</v>
      </c>
      <c r="J8" s="371">
        <f t="shared" si="0"/>
        <v>0.753739040742651</v>
      </c>
    </row>
    <row r="9" spans="2:10" ht="11.25">
      <c r="B9" s="369"/>
      <c r="C9" s="370">
        <v>2008</v>
      </c>
      <c r="D9" s="370">
        <v>107373</v>
      </c>
      <c r="E9" s="370" t="s">
        <v>163</v>
      </c>
      <c r="F9" s="370">
        <v>0.5626647294943794</v>
      </c>
      <c r="G9" s="370">
        <v>60415</v>
      </c>
      <c r="H9" s="370">
        <v>0.18557737978821492</v>
      </c>
      <c r="I9" s="370">
        <v>19926</v>
      </c>
      <c r="J9" s="371">
        <f t="shared" si="0"/>
        <v>0.7519821759749069</v>
      </c>
    </row>
    <row r="10" spans="2:10" ht="11.25">
      <c r="B10" s="369" t="s">
        <v>5</v>
      </c>
      <c r="C10" s="370">
        <v>2006</v>
      </c>
      <c r="D10" s="370">
        <v>46787</v>
      </c>
      <c r="E10" s="370" t="s">
        <v>161</v>
      </c>
      <c r="F10" s="370">
        <v>0.02265586594566867</v>
      </c>
      <c r="G10" s="370">
        <v>1060</v>
      </c>
      <c r="H10" s="370">
        <v>0.42524632910851307</v>
      </c>
      <c r="I10" s="370">
        <v>19896</v>
      </c>
      <c r="J10" s="371">
        <f t="shared" si="0"/>
        <v>0.0505821721702615</v>
      </c>
    </row>
    <row r="11" spans="2:10" ht="11.25">
      <c r="B11" s="369"/>
      <c r="C11" s="370">
        <v>2007</v>
      </c>
      <c r="D11" s="370">
        <v>47262</v>
      </c>
      <c r="E11" s="370" t="s">
        <v>162</v>
      </c>
      <c r="F11" s="370">
        <v>0</v>
      </c>
      <c r="G11" s="370">
        <v>0</v>
      </c>
      <c r="H11" s="370">
        <v>0.4713723498793957</v>
      </c>
      <c r="I11" s="370">
        <v>22278</v>
      </c>
      <c r="J11" s="371">
        <f t="shared" si="0"/>
        <v>0</v>
      </c>
    </row>
    <row r="12" spans="2:10" ht="11.25">
      <c r="B12" s="369"/>
      <c r="C12" s="370">
        <v>2008</v>
      </c>
      <c r="D12" s="370">
        <v>46603</v>
      </c>
      <c r="E12" s="370" t="s">
        <v>163</v>
      </c>
      <c r="F12" s="370">
        <v>0.010943501491320302</v>
      </c>
      <c r="G12" s="370">
        <v>510</v>
      </c>
      <c r="H12" s="370">
        <v>0.4950754243289059</v>
      </c>
      <c r="I12" s="370">
        <v>23072</v>
      </c>
      <c r="J12" s="371">
        <f t="shared" si="0"/>
        <v>0.021626664405054702</v>
      </c>
    </row>
    <row r="13" spans="2:10" ht="11.25">
      <c r="B13" s="218" t="s">
        <v>7</v>
      </c>
      <c r="C13" s="370">
        <v>2006</v>
      </c>
      <c r="D13" s="370">
        <v>41544</v>
      </c>
      <c r="E13" s="370" t="s">
        <v>161</v>
      </c>
      <c r="F13" s="370">
        <v>0</v>
      </c>
      <c r="G13" s="370">
        <v>0</v>
      </c>
      <c r="H13" s="370">
        <v>0.2877431157327171</v>
      </c>
      <c r="I13" s="370">
        <v>11954</v>
      </c>
      <c r="J13" s="371">
        <f t="shared" si="0"/>
        <v>0</v>
      </c>
    </row>
    <row r="14" spans="2:10" ht="11.25">
      <c r="B14" s="218"/>
      <c r="C14" s="370">
        <v>2007</v>
      </c>
      <c r="D14" s="370">
        <v>39411</v>
      </c>
      <c r="E14" s="370" t="s">
        <v>162</v>
      </c>
      <c r="F14" s="370">
        <v>0</v>
      </c>
      <c r="G14" s="370">
        <v>0</v>
      </c>
      <c r="H14" s="370">
        <v>0.29918043185912563</v>
      </c>
      <c r="I14" s="370">
        <v>11791</v>
      </c>
      <c r="J14" s="371">
        <f t="shared" si="0"/>
        <v>0</v>
      </c>
    </row>
    <row r="15" spans="2:10" ht="11.25">
      <c r="B15" s="218"/>
      <c r="C15" s="370">
        <v>2008</v>
      </c>
      <c r="D15" s="370">
        <v>39645</v>
      </c>
      <c r="E15" s="370" t="s">
        <v>163</v>
      </c>
      <c r="F15" s="370">
        <v>0</v>
      </c>
      <c r="G15" s="370">
        <v>0</v>
      </c>
      <c r="H15" s="370">
        <v>0.33989153739437505</v>
      </c>
      <c r="I15" s="370">
        <v>13475</v>
      </c>
      <c r="J15" s="371">
        <f t="shared" si="0"/>
        <v>0</v>
      </c>
    </row>
    <row r="17" ht="11.25"/>
    <row r="18" ht="11.25"/>
    <row r="19" ht="11.25"/>
  </sheetData>
  <mergeCells count="4">
    <mergeCell ref="B4:B6"/>
    <mergeCell ref="B7:B9"/>
    <mergeCell ref="B10:B12"/>
    <mergeCell ref="B13:B15"/>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B1:I10"/>
  <sheetViews>
    <sheetView showGridLines="0" workbookViewId="0" topLeftCell="A1">
      <selection activeCell="A1" sqref="A1"/>
    </sheetView>
  </sheetViews>
  <sheetFormatPr defaultColWidth="11.421875" defaultRowHeight="12.75"/>
  <cols>
    <col min="1" max="1" width="3.7109375" style="1" customWidth="1"/>
    <col min="2" max="2" width="7.421875" style="15" customWidth="1"/>
    <col min="3" max="3" width="13.421875" style="1" customWidth="1"/>
    <col min="4" max="4" width="13.28125" style="1" customWidth="1"/>
    <col min="5" max="5" width="8.421875" style="1" customWidth="1"/>
    <col min="6" max="6" width="8.57421875" style="1" customWidth="1"/>
    <col min="7" max="7" width="9.28125" style="1" customWidth="1"/>
    <col min="8" max="16384" width="7.421875" style="1" customWidth="1"/>
  </cols>
  <sheetData>
    <row r="1" s="112" customFormat="1" ht="15" customHeight="1">
      <c r="B1" s="184" t="s">
        <v>46</v>
      </c>
    </row>
    <row r="3" spans="2:7" ht="10.5" customHeight="1">
      <c r="B3" s="172"/>
      <c r="C3" s="192" t="s">
        <v>69</v>
      </c>
      <c r="D3" s="192" t="s">
        <v>70</v>
      </c>
      <c r="E3" s="193" t="s">
        <v>47</v>
      </c>
      <c r="F3" s="198"/>
      <c r="G3" s="199"/>
    </row>
    <row r="4" spans="2:7" ht="34.5" customHeight="1">
      <c r="B4" s="56"/>
      <c r="C4" s="191"/>
      <c r="D4" s="191"/>
      <c r="E4" s="2" t="s">
        <v>15</v>
      </c>
      <c r="F4" s="2" t="s">
        <v>16</v>
      </c>
      <c r="G4" s="2" t="s">
        <v>17</v>
      </c>
    </row>
    <row r="5" spans="2:7" s="3" customFormat="1" ht="10.5" customHeight="1">
      <c r="B5" s="57">
        <v>2003</v>
      </c>
      <c r="C5" s="4">
        <v>29453</v>
      </c>
      <c r="D5" s="5">
        <v>2.3</v>
      </c>
      <c r="E5" s="6">
        <v>12800</v>
      </c>
      <c r="F5" s="4"/>
      <c r="G5" s="4"/>
    </row>
    <row r="6" spans="2:9" s="3" customFormat="1" ht="10.5" customHeight="1">
      <c r="B6" s="58">
        <v>2004</v>
      </c>
      <c r="C6" s="7">
        <v>30363</v>
      </c>
      <c r="D6" s="8">
        <v>2.302</v>
      </c>
      <c r="E6" s="9">
        <v>13190</v>
      </c>
      <c r="F6" s="7">
        <v>6530</v>
      </c>
      <c r="G6" s="7">
        <v>6660</v>
      </c>
      <c r="H6" s="10"/>
      <c r="I6" s="11"/>
    </row>
    <row r="7" spans="2:9" s="3" customFormat="1" ht="10.5" customHeight="1">
      <c r="B7" s="58">
        <v>2005</v>
      </c>
      <c r="C7" s="7">
        <v>31222</v>
      </c>
      <c r="D7" s="8">
        <v>2.304</v>
      </c>
      <c r="E7" s="9">
        <v>13550</v>
      </c>
      <c r="F7" s="7">
        <v>6710</v>
      </c>
      <c r="G7" s="7">
        <v>6840</v>
      </c>
      <c r="H7" s="10"/>
      <c r="I7" s="11"/>
    </row>
    <row r="8" spans="2:9" s="3" customFormat="1" ht="10.5" customHeight="1">
      <c r="B8" s="58">
        <v>2006</v>
      </c>
      <c r="C8" s="7">
        <v>32449</v>
      </c>
      <c r="D8" s="8">
        <v>2.306</v>
      </c>
      <c r="E8" s="9">
        <v>14070</v>
      </c>
      <c r="F8" s="7">
        <v>6940</v>
      </c>
      <c r="G8" s="7">
        <v>7130</v>
      </c>
      <c r="H8" s="10"/>
      <c r="I8" s="11"/>
    </row>
    <row r="9" spans="2:9" s="3" customFormat="1" ht="10.5" customHeight="1">
      <c r="B9" s="58">
        <v>2007</v>
      </c>
      <c r="C9" s="7">
        <v>33478</v>
      </c>
      <c r="D9" s="8">
        <v>2.308</v>
      </c>
      <c r="E9" s="9">
        <v>14500</v>
      </c>
      <c r="F9" s="7">
        <v>7200</v>
      </c>
      <c r="G9" s="7">
        <v>7300</v>
      </c>
      <c r="H9" s="10"/>
      <c r="I9" s="11"/>
    </row>
    <row r="10" spans="2:9" s="3" customFormat="1" ht="10.5" customHeight="1">
      <c r="B10" s="56">
        <v>2008</v>
      </c>
      <c r="C10" s="12">
        <v>34593.613757552666</v>
      </c>
      <c r="D10" s="13">
        <v>2.3104762930279485</v>
      </c>
      <c r="E10" s="14">
        <v>14970</v>
      </c>
      <c r="F10" s="12">
        <v>7420</v>
      </c>
      <c r="G10" s="12">
        <v>7550</v>
      </c>
      <c r="H10" s="10"/>
      <c r="I10" s="11"/>
    </row>
    <row r="13" ht="11.25"/>
    <row r="14" ht="11.25"/>
    <row r="15" ht="11.25"/>
    <row r="16" ht="11.25"/>
    <row r="17" ht="11.25"/>
    <row r="18" ht="11.25"/>
    <row r="19" ht="11.25"/>
  </sheetData>
  <mergeCells count="3">
    <mergeCell ref="E3:G3"/>
    <mergeCell ref="D3:D4"/>
    <mergeCell ref="C3:C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I11"/>
  <sheetViews>
    <sheetView showGridLines="0" workbookViewId="0" topLeftCell="A1">
      <selection activeCell="A1" sqref="A1"/>
    </sheetView>
  </sheetViews>
  <sheetFormatPr defaultColWidth="11.421875" defaultRowHeight="12.75"/>
  <cols>
    <col min="1" max="1" width="3.7109375" style="112" customWidth="1"/>
    <col min="2" max="2" width="10.140625" style="112" customWidth="1"/>
    <col min="3" max="3" width="12.57421875" style="112" customWidth="1"/>
    <col min="4" max="4" width="14.140625" style="112" customWidth="1"/>
    <col min="5" max="5" width="10.28125" style="112" customWidth="1"/>
    <col min="6" max="6" width="9.00390625" style="112" customWidth="1"/>
    <col min="7" max="7" width="10.00390625" style="112" customWidth="1"/>
    <col min="8" max="8" width="15.8515625" style="112" customWidth="1"/>
    <col min="9" max="16384" width="11.421875" style="112" customWidth="1"/>
  </cols>
  <sheetData>
    <row r="1" ht="15" customHeight="1">
      <c r="B1" s="185" t="s">
        <v>175</v>
      </c>
    </row>
    <row r="2" ht="11.25">
      <c r="B2" s="185"/>
    </row>
    <row r="3" spans="2:8" ht="35.25" customHeight="1">
      <c r="B3" s="372"/>
      <c r="C3" s="192" t="s">
        <v>176</v>
      </c>
      <c r="D3" s="192" t="s">
        <v>177</v>
      </c>
      <c r="E3" s="186" t="s">
        <v>178</v>
      </c>
      <c r="F3" s="218"/>
      <c r="G3" s="218"/>
      <c r="H3" s="192" t="s">
        <v>179</v>
      </c>
    </row>
    <row r="4" spans="2:8" s="185" customFormat="1" ht="36" customHeight="1">
      <c r="B4" s="373"/>
      <c r="C4" s="221"/>
      <c r="D4" s="221"/>
      <c r="E4" s="2" t="s">
        <v>180</v>
      </c>
      <c r="F4" s="2" t="s">
        <v>16</v>
      </c>
      <c r="G4" s="2" t="s">
        <v>17</v>
      </c>
      <c r="H4" s="221"/>
    </row>
    <row r="5" spans="2:8" ht="15.75" customHeight="1">
      <c r="B5" s="173">
        <v>2003</v>
      </c>
      <c r="C5" s="374">
        <v>12800</v>
      </c>
      <c r="D5" s="374">
        <v>12740000</v>
      </c>
      <c r="E5" s="375">
        <v>995.200000779149</v>
      </c>
      <c r="F5" s="374" t="s">
        <v>127</v>
      </c>
      <c r="G5" s="374" t="s">
        <v>127</v>
      </c>
      <c r="H5" s="376"/>
    </row>
    <row r="6" spans="2:9" ht="13.5" customHeight="1">
      <c r="B6" s="173">
        <v>2004</v>
      </c>
      <c r="C6" s="374">
        <v>13190</v>
      </c>
      <c r="D6" s="374">
        <v>13400000</v>
      </c>
      <c r="E6" s="375">
        <v>1016.0382442700477</v>
      </c>
      <c r="F6" s="374">
        <v>1314.3098224932235</v>
      </c>
      <c r="G6" s="374">
        <v>723.588783940082</v>
      </c>
      <c r="H6" s="377">
        <v>0.004125485528320372</v>
      </c>
      <c r="I6" s="378"/>
    </row>
    <row r="7" spans="2:9" ht="15" customHeight="1">
      <c r="B7" s="173">
        <v>2005</v>
      </c>
      <c r="C7" s="374">
        <v>13550</v>
      </c>
      <c r="D7" s="374">
        <v>14119999.999999998</v>
      </c>
      <c r="E7" s="375">
        <v>1042.0327122966785</v>
      </c>
      <c r="F7" s="374">
        <v>1345.719524022356</v>
      </c>
      <c r="G7" s="374">
        <v>744.1177259400089</v>
      </c>
      <c r="H7" s="377">
        <v>0.008060673213000413</v>
      </c>
      <c r="I7" s="378"/>
    </row>
    <row r="8" spans="2:9" ht="15.75" customHeight="1">
      <c r="B8" s="173">
        <v>2006</v>
      </c>
      <c r="C8" s="374">
        <v>14070</v>
      </c>
      <c r="D8" s="374">
        <v>15019999.999999998</v>
      </c>
      <c r="E8" s="375">
        <v>1067.4569835660725</v>
      </c>
      <c r="F8" s="374">
        <v>1372.5288343067805</v>
      </c>
      <c r="G8" s="374">
        <v>770.5146772271747</v>
      </c>
      <c r="H8" s="377">
        <v>0.00718955260295151</v>
      </c>
      <c r="I8" s="378"/>
    </row>
    <row r="9" spans="2:9" ht="14.25" customHeight="1">
      <c r="B9" s="173">
        <v>2007</v>
      </c>
      <c r="C9" s="374">
        <v>14500</v>
      </c>
      <c r="D9" s="374">
        <v>15880000.000000002</v>
      </c>
      <c r="E9" s="375">
        <v>1095.138051082746</v>
      </c>
      <c r="F9" s="374">
        <v>1395.8736934674782</v>
      </c>
      <c r="G9" s="374">
        <v>798.5220750320428</v>
      </c>
      <c r="H9" s="377">
        <v>0.01109171445383672</v>
      </c>
      <c r="I9" s="378"/>
    </row>
    <row r="10" spans="2:9" ht="15.75" customHeight="1">
      <c r="B10" s="173">
        <v>2008</v>
      </c>
      <c r="C10" s="374">
        <v>14970</v>
      </c>
      <c r="D10" s="374">
        <v>16800000</v>
      </c>
      <c r="E10" s="375">
        <v>1122.034618372709</v>
      </c>
      <c r="F10" s="374">
        <v>1425.8315802661282</v>
      </c>
      <c r="G10" s="374">
        <v>824.5607309630432</v>
      </c>
      <c r="H10" s="377">
        <v>-0.0033186135103412395</v>
      </c>
      <c r="I10" s="378"/>
    </row>
    <row r="11" spans="2:9" ht="8.25" customHeight="1">
      <c r="B11" s="110"/>
      <c r="C11" s="379"/>
      <c r="D11" s="379"/>
      <c r="E11" s="380"/>
      <c r="F11" s="379"/>
      <c r="G11" s="379"/>
      <c r="H11" s="381"/>
      <c r="I11" s="378"/>
    </row>
    <row r="13" ht="11.25"/>
    <row r="14" ht="11.25"/>
    <row r="15" ht="11.25"/>
    <row r="16" ht="11.25"/>
    <row r="17" ht="11.25"/>
    <row r="18" ht="11.25"/>
    <row r="19" ht="11.25"/>
    <row r="20" ht="11.25"/>
    <row r="21" ht="11.25"/>
    <row r="22" ht="11.25"/>
  </sheetData>
  <mergeCells count="4">
    <mergeCell ref="E3:G3"/>
    <mergeCell ref="C3:C4"/>
    <mergeCell ref="D3:D4"/>
    <mergeCell ref="H3:H4"/>
  </mergeCells>
  <printOptions/>
  <pageMargins left="0.75" right="0.75" top="1" bottom="1" header="0.4921259845" footer="0.4921259845"/>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B1:F19"/>
  <sheetViews>
    <sheetView showGridLines="0" workbookViewId="0" topLeftCell="A1">
      <selection activeCell="A1" sqref="A1"/>
    </sheetView>
  </sheetViews>
  <sheetFormatPr defaultColWidth="11.421875" defaultRowHeight="12.75"/>
  <cols>
    <col min="1" max="1" width="3.7109375" style="105" customWidth="1"/>
    <col min="2" max="2" width="17.7109375" style="105" customWidth="1"/>
    <col min="3" max="3" width="18.57421875" style="105" customWidth="1"/>
    <col min="4" max="4" width="16.00390625" style="105" customWidth="1"/>
    <col min="5" max="5" width="19.421875" style="105" customWidth="1"/>
    <col min="6" max="6" width="35.7109375" style="105" customWidth="1"/>
    <col min="7" max="16384" width="11.421875" style="105" customWidth="1"/>
  </cols>
  <sheetData>
    <row r="1" spans="2:6" ht="15" customHeight="1">
      <c r="B1" s="178" t="s">
        <v>181</v>
      </c>
      <c r="C1" s="382"/>
      <c r="D1" s="382"/>
      <c r="E1" s="382"/>
      <c r="F1" s="382"/>
    </row>
    <row r="2" ht="12" customHeight="1">
      <c r="B2" s="104"/>
    </row>
    <row r="3" spans="2:5" ht="24" customHeight="1">
      <c r="B3" s="383"/>
      <c r="C3" s="384"/>
      <c r="D3" s="2" t="s">
        <v>182</v>
      </c>
      <c r="E3" s="2" t="s">
        <v>183</v>
      </c>
    </row>
    <row r="4" spans="2:5" ht="12.75" customHeight="1">
      <c r="B4" s="385" t="s">
        <v>16</v>
      </c>
      <c r="C4" s="386" t="s">
        <v>184</v>
      </c>
      <c r="D4" s="387">
        <v>1373.8342400157658</v>
      </c>
      <c r="E4" s="388">
        <v>0.9406084763614462</v>
      </c>
    </row>
    <row r="5" spans="2:5" ht="12.75" customHeight="1">
      <c r="B5" s="385"/>
      <c r="C5" s="386" t="s">
        <v>185</v>
      </c>
      <c r="D5" s="387">
        <v>11.078691154515269</v>
      </c>
      <c r="E5" s="388">
        <v>0.007585129634567888</v>
      </c>
    </row>
    <row r="6" spans="2:5" ht="12.75" customHeight="1">
      <c r="B6" s="385"/>
      <c r="C6" s="386" t="s">
        <v>186</v>
      </c>
      <c r="D6" s="387">
        <v>61.87662634470736</v>
      </c>
      <c r="E6" s="388">
        <v>0.04236441161039472</v>
      </c>
    </row>
    <row r="7" spans="2:5" ht="12.75" customHeight="1">
      <c r="B7" s="385"/>
      <c r="C7" s="386" t="s">
        <v>187</v>
      </c>
      <c r="D7" s="387">
        <v>13.79077377244646</v>
      </c>
      <c r="E7" s="388">
        <v>0.009441982393594586</v>
      </c>
    </row>
    <row r="8" spans="2:5" ht="12.75" customHeight="1">
      <c r="B8" s="385"/>
      <c r="C8" s="386" t="s">
        <v>188</v>
      </c>
      <c r="D8" s="387">
        <v>1460.58033128743</v>
      </c>
      <c r="E8" s="388">
        <v>1</v>
      </c>
    </row>
    <row r="9" spans="2:5" ht="12.75" customHeight="1">
      <c r="B9" s="385" t="s">
        <v>17</v>
      </c>
      <c r="C9" s="386" t="s">
        <v>189</v>
      </c>
      <c r="D9" s="387">
        <v>721.4496820443699</v>
      </c>
      <c r="E9" s="388">
        <v>0.7361794606003286</v>
      </c>
    </row>
    <row r="10" spans="2:5" ht="12.75" customHeight="1">
      <c r="B10" s="385"/>
      <c r="C10" s="386" t="s">
        <v>190</v>
      </c>
      <c r="D10" s="387">
        <v>212.95297868505978</v>
      </c>
      <c r="E10" s="388">
        <v>0.2173008220578285</v>
      </c>
    </row>
    <row r="11" spans="2:5" ht="12.75" customHeight="1">
      <c r="B11" s="385"/>
      <c r="C11" s="386" t="s">
        <v>186</v>
      </c>
      <c r="D11" s="387">
        <v>35.76573516085337</v>
      </c>
      <c r="E11" s="388">
        <v>0.036495961220857416</v>
      </c>
    </row>
    <row r="12" spans="2:5" ht="12.75" customHeight="1">
      <c r="B12" s="385"/>
      <c r="C12" s="386" t="s">
        <v>187</v>
      </c>
      <c r="D12" s="387">
        <v>9.823196725003937</v>
      </c>
      <c r="E12" s="388">
        <v>0.010023756120997998</v>
      </c>
    </row>
    <row r="13" spans="2:5" ht="12.75" customHeight="1">
      <c r="B13" s="385"/>
      <c r="C13" s="386" t="s">
        <v>191</v>
      </c>
      <c r="D13" s="387">
        <v>979.9915926152747</v>
      </c>
      <c r="E13" s="388">
        <v>1</v>
      </c>
    </row>
    <row r="14" spans="2:5" ht="12.75" customHeight="1">
      <c r="B14" s="385" t="s">
        <v>19</v>
      </c>
      <c r="C14" s="386" t="s">
        <v>192</v>
      </c>
      <c r="D14" s="387">
        <v>1036.3559397955491</v>
      </c>
      <c r="E14" s="388">
        <v>0.8550989501210486</v>
      </c>
    </row>
    <row r="15" spans="2:5" ht="12.75" customHeight="1">
      <c r="B15" s="385"/>
      <c r="C15" s="386" t="s">
        <v>185</v>
      </c>
      <c r="D15" s="387">
        <v>115.50818842172093</v>
      </c>
      <c r="E15" s="388">
        <v>0.09530599175152431</v>
      </c>
    </row>
    <row r="16" spans="2:5" ht="12.75" customHeight="1">
      <c r="B16" s="385"/>
      <c r="C16" s="386" t="s">
        <v>186</v>
      </c>
      <c r="D16" s="387">
        <v>48.36947160553949</v>
      </c>
      <c r="E16" s="388">
        <v>0.03990972869414563</v>
      </c>
    </row>
    <row r="17" spans="2:5" ht="12.75" customHeight="1">
      <c r="B17" s="385"/>
      <c r="C17" s="386" t="s">
        <v>187</v>
      </c>
      <c r="D17" s="387">
        <v>11.73834757442695</v>
      </c>
      <c r="E17" s="388">
        <v>0.009685329433272334</v>
      </c>
    </row>
    <row r="18" spans="2:5" ht="12.75" customHeight="1">
      <c r="B18" s="385"/>
      <c r="C18" s="386" t="s">
        <v>193</v>
      </c>
      <c r="D18" s="387">
        <v>1211.9719473972475</v>
      </c>
      <c r="E18" s="388">
        <v>1</v>
      </c>
    </row>
    <row r="19" spans="2:5" ht="34.5" customHeight="1">
      <c r="B19" s="389" t="s">
        <v>194</v>
      </c>
      <c r="C19" s="389" t="s">
        <v>195</v>
      </c>
      <c r="D19" s="390" t="s">
        <v>196</v>
      </c>
      <c r="E19" s="391"/>
    </row>
    <row r="22" ht="11.25"/>
    <row r="23" ht="11.25"/>
    <row r="24" ht="11.25"/>
    <row r="25" ht="11.25"/>
  </sheetData>
  <mergeCells count="4">
    <mergeCell ref="B1:F1"/>
    <mergeCell ref="B4:B8"/>
    <mergeCell ref="B9:B13"/>
    <mergeCell ref="B14:B18"/>
  </mergeCells>
  <printOptions/>
  <pageMargins left="0.75" right="0.75" top="1" bottom="1" header="0.4921259845" footer="0.4921259845"/>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B1:F19"/>
  <sheetViews>
    <sheetView showGridLines="0" workbookViewId="0" topLeftCell="A1">
      <selection activeCell="A1" sqref="A1"/>
    </sheetView>
  </sheetViews>
  <sheetFormatPr defaultColWidth="11.421875" defaultRowHeight="12.75"/>
  <cols>
    <col min="1" max="1" width="3.7109375" style="112" customWidth="1"/>
    <col min="2" max="2" width="29.00390625" style="112" customWidth="1"/>
    <col min="3" max="3" width="20.57421875" style="112" customWidth="1"/>
    <col min="4" max="4" width="23.8515625" style="112" customWidth="1"/>
    <col min="5" max="5" width="19.7109375" style="112" customWidth="1"/>
    <col min="6" max="6" width="20.00390625" style="112" customWidth="1"/>
    <col min="7" max="16384" width="11.421875" style="112" customWidth="1"/>
  </cols>
  <sheetData>
    <row r="1" ht="15" customHeight="1">
      <c r="B1" s="185" t="s">
        <v>197</v>
      </c>
    </row>
    <row r="2" ht="11.25">
      <c r="B2" s="185"/>
    </row>
    <row r="3" spans="2:6" s="185" customFormat="1" ht="57" customHeight="1">
      <c r="B3" s="2" t="s">
        <v>122</v>
      </c>
      <c r="C3" s="2" t="s">
        <v>198</v>
      </c>
      <c r="D3" s="2" t="s">
        <v>199</v>
      </c>
      <c r="E3" s="2" t="s">
        <v>200</v>
      </c>
      <c r="F3" s="2" t="s">
        <v>201</v>
      </c>
    </row>
    <row r="4" spans="2:6" ht="12.75" customHeight="1">
      <c r="B4" s="392" t="s">
        <v>0</v>
      </c>
      <c r="C4" s="374">
        <v>534.4765898191716</v>
      </c>
      <c r="D4" s="393">
        <v>-28.15108615068551</v>
      </c>
      <c r="E4" s="394">
        <v>0.22582818843128738</v>
      </c>
      <c r="F4" s="395">
        <v>3.7423240509776745</v>
      </c>
    </row>
    <row r="5" spans="2:6" ht="12.75" customHeight="1">
      <c r="B5" s="392" t="s">
        <v>1</v>
      </c>
      <c r="C5" s="374">
        <v>174.97437668298733</v>
      </c>
      <c r="D5" s="393">
        <v>-22.89966064891371</v>
      </c>
      <c r="E5" s="394">
        <v>-0.14755328247301192</v>
      </c>
      <c r="F5" s="394">
        <v>1.8018818154981187</v>
      </c>
    </row>
    <row r="6" spans="2:6" s="400" customFormat="1" ht="12.75" customHeight="1">
      <c r="B6" s="396" t="s">
        <v>125</v>
      </c>
      <c r="C6" s="397">
        <v>283</v>
      </c>
      <c r="D6" s="398">
        <v>-42.61363636363637</v>
      </c>
      <c r="E6" s="399">
        <v>-0.9714090218034821</v>
      </c>
      <c r="F6" s="398" t="s">
        <v>18</v>
      </c>
    </row>
    <row r="7" spans="2:6" s="400" customFormat="1" ht="12.75" customHeight="1">
      <c r="B7" s="396" t="s">
        <v>2</v>
      </c>
      <c r="C7" s="397">
        <v>721</v>
      </c>
      <c r="D7" s="398">
        <v>-58.562874251497</v>
      </c>
      <c r="E7" s="399">
        <v>-2.7210307705348824</v>
      </c>
      <c r="F7" s="398" t="s">
        <v>18</v>
      </c>
    </row>
    <row r="8" spans="2:6" ht="12.75" customHeight="1">
      <c r="B8" s="392" t="s">
        <v>247</v>
      </c>
      <c r="C8" s="374">
        <v>1849.8</v>
      </c>
      <c r="D8" s="393">
        <v>-14.538444317305544</v>
      </c>
      <c r="E8" s="394">
        <v>-0.5698829246291948</v>
      </c>
      <c r="F8" s="394">
        <v>1.226574182165896</v>
      </c>
    </row>
    <row r="9" spans="2:6" ht="12.75" customHeight="1">
      <c r="B9" s="392" t="s">
        <v>248</v>
      </c>
      <c r="C9" s="374">
        <v>1551.29</v>
      </c>
      <c r="D9" s="393">
        <v>-23.19184389946066</v>
      </c>
      <c r="E9" s="394">
        <v>-0.9309689902072149</v>
      </c>
      <c r="F9" s="394">
        <v>-0.09429052055415221</v>
      </c>
    </row>
    <row r="10" spans="2:6" ht="12.75" customHeight="1">
      <c r="B10" s="392" t="s">
        <v>249</v>
      </c>
      <c r="C10" s="374">
        <v>1176.2422060875078</v>
      </c>
      <c r="D10" s="393">
        <v>-11.48107232774862</v>
      </c>
      <c r="E10" s="394">
        <v>-0.40722095040327533</v>
      </c>
      <c r="F10" s="394">
        <v>1.424223684407977</v>
      </c>
    </row>
    <row r="11" spans="2:6" s="400" customFormat="1" ht="12.75" customHeight="1">
      <c r="B11" s="396" t="s">
        <v>3</v>
      </c>
      <c r="C11" s="397">
        <v>85.7</v>
      </c>
      <c r="D11" s="398">
        <v>-37.739288969917965</v>
      </c>
      <c r="E11" s="399">
        <v>0.32259522220410286</v>
      </c>
      <c r="F11" s="398" t="s">
        <v>18</v>
      </c>
    </row>
    <row r="12" spans="2:6" ht="12.75" customHeight="1">
      <c r="B12" s="392" t="s">
        <v>4</v>
      </c>
      <c r="C12" s="374">
        <v>338.0082960313943</v>
      </c>
      <c r="D12" s="393">
        <v>-26.29996898920899</v>
      </c>
      <c r="E12" s="394">
        <v>-0.12440946892200433</v>
      </c>
      <c r="F12" s="394">
        <v>3.759631619637638</v>
      </c>
    </row>
    <row r="13" spans="2:6" ht="12.75" customHeight="1">
      <c r="B13" s="392" t="s">
        <v>5</v>
      </c>
      <c r="C13" s="374">
        <v>273.83063297152563</v>
      </c>
      <c r="D13" s="393">
        <v>-38.35568931558407</v>
      </c>
      <c r="E13" s="394">
        <v>-1.780468133940638</v>
      </c>
      <c r="F13" s="394">
        <v>-2.5143680850056582</v>
      </c>
    </row>
    <row r="14" spans="2:6" s="400" customFormat="1" ht="12.75" customHeight="1">
      <c r="B14" s="396" t="s">
        <v>6</v>
      </c>
      <c r="C14" s="397">
        <v>111.7108712000789</v>
      </c>
      <c r="D14" s="398">
        <v>-27.22331260234353</v>
      </c>
      <c r="E14" s="399">
        <v>-3.338329976317589</v>
      </c>
      <c r="F14" s="398" t="s">
        <v>18</v>
      </c>
    </row>
    <row r="15" spans="2:6" ht="12.75" customHeight="1">
      <c r="B15" s="392" t="s">
        <v>7</v>
      </c>
      <c r="C15" s="374">
        <v>319.54</v>
      </c>
      <c r="D15" s="393">
        <v>-41.38689511460986</v>
      </c>
      <c r="E15" s="394">
        <v>-0.07868517926231666</v>
      </c>
      <c r="F15" s="394">
        <v>4.491899822901857</v>
      </c>
    </row>
    <row r="16" spans="2:6" s="400" customFormat="1" ht="12.75" customHeight="1">
      <c r="B16" s="396" t="s">
        <v>8</v>
      </c>
      <c r="C16" s="397">
        <v>119.89881014435646</v>
      </c>
      <c r="D16" s="398">
        <v>-57.67245029188699</v>
      </c>
      <c r="E16" s="399">
        <v>2.3485902045640383</v>
      </c>
      <c r="F16" s="398" t="s">
        <v>18</v>
      </c>
    </row>
    <row r="17" spans="2:6" ht="12.75" customHeight="1">
      <c r="B17" s="392" t="s">
        <v>250</v>
      </c>
      <c r="C17" s="374">
        <v>2261.18043948331</v>
      </c>
      <c r="D17" s="393">
        <v>-29.953650049146763</v>
      </c>
      <c r="E17" s="394">
        <v>2.0956983998029477</v>
      </c>
      <c r="F17" s="393" t="s">
        <v>18</v>
      </c>
    </row>
    <row r="18" spans="2:6" ht="12.75" customHeight="1">
      <c r="B18" s="392" t="s">
        <v>129</v>
      </c>
      <c r="C18" s="374">
        <v>1731.3171961708094</v>
      </c>
      <c r="D18" s="393">
        <v>-19.848953828709426</v>
      </c>
      <c r="E18" s="394">
        <v>1.714889026466393</v>
      </c>
      <c r="F18" s="393" t="s">
        <v>18</v>
      </c>
    </row>
    <row r="19" spans="2:6" ht="12.75" customHeight="1">
      <c r="B19" s="392" t="s">
        <v>9</v>
      </c>
      <c r="C19" s="374">
        <v>1970.2693928018703</v>
      </c>
      <c r="D19" s="393">
        <v>-18.389694945697943</v>
      </c>
      <c r="E19" s="394">
        <v>0.01995331277651058</v>
      </c>
      <c r="F19" s="393" t="s">
        <v>18</v>
      </c>
    </row>
    <row r="21" ht="11.25"/>
    <row r="22" ht="11.25"/>
    <row r="23" ht="11.25"/>
    <row r="24" ht="11.25"/>
    <row r="25" ht="11.25"/>
    <row r="26" ht="11.25"/>
    <row r="27" ht="11.25"/>
    <row r="28" ht="11.25"/>
    <row r="29" ht="11.25"/>
    <row r="30" ht="11.25"/>
    <row r="31" ht="11.25"/>
    <row r="32"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11.421875" defaultRowHeight="12.75"/>
  <cols>
    <col min="1" max="1" width="3.7109375" style="112" customWidth="1"/>
    <col min="2" max="2" width="6.140625" style="112" customWidth="1"/>
    <col min="3" max="3" width="29.00390625" style="112" customWidth="1"/>
    <col min="4" max="4" width="10.57421875" style="112" customWidth="1"/>
    <col min="5" max="5" width="10.421875" style="112" customWidth="1"/>
    <col min="6" max="6" width="11.28125" style="112" customWidth="1"/>
    <col min="7" max="7" width="16.57421875" style="112" customWidth="1"/>
    <col min="8" max="16384" width="11.421875" style="112" customWidth="1"/>
  </cols>
  <sheetData>
    <row r="1" ht="15" customHeight="1">
      <c r="B1" s="185" t="s">
        <v>202</v>
      </c>
    </row>
    <row r="3" spans="2:6" ht="24.75" customHeight="1">
      <c r="B3" s="401"/>
      <c r="C3" s="316"/>
      <c r="D3" s="186" t="s">
        <v>203</v>
      </c>
      <c r="E3" s="186"/>
      <c r="F3" s="339"/>
    </row>
    <row r="4" spans="2:6" ht="22.5" customHeight="1">
      <c r="B4" s="402"/>
      <c r="C4" s="328"/>
      <c r="D4" s="403" t="s">
        <v>204</v>
      </c>
      <c r="E4" s="2" t="s">
        <v>205</v>
      </c>
      <c r="F4" s="2" t="s">
        <v>206</v>
      </c>
    </row>
    <row r="5" spans="2:6" ht="13.5" customHeight="1">
      <c r="B5" s="404" t="s">
        <v>207</v>
      </c>
      <c r="C5" s="405" t="s">
        <v>0</v>
      </c>
      <c r="D5" s="406">
        <v>-1.4658515162077723</v>
      </c>
      <c r="E5" s="406">
        <v>-0.17723555678613723</v>
      </c>
      <c r="F5" s="406">
        <v>0.0364499383780581</v>
      </c>
    </row>
    <row r="6" spans="2:6" ht="13.5" customHeight="1">
      <c r="B6" s="407"/>
      <c r="C6" s="408" t="s">
        <v>2</v>
      </c>
      <c r="D6" s="409">
        <v>-1.3179976218125278</v>
      </c>
      <c r="E6" s="409">
        <v>-0.19972983593564697</v>
      </c>
      <c r="F6" s="409">
        <v>-0.3787233337781637</v>
      </c>
    </row>
    <row r="7" spans="2:6" ht="13.5" customHeight="1">
      <c r="B7" s="407"/>
      <c r="C7" s="408" t="s">
        <v>125</v>
      </c>
      <c r="D7" s="409">
        <v>-1.3179976218126055</v>
      </c>
      <c r="E7" s="409">
        <v>-0.18991856262724482</v>
      </c>
      <c r="F7" s="409">
        <v>-0.1444989602363722</v>
      </c>
    </row>
    <row r="8" spans="2:6" ht="13.5" customHeight="1">
      <c r="B8" s="407"/>
      <c r="C8" s="405" t="s">
        <v>208</v>
      </c>
      <c r="D8" s="406">
        <v>-1.465851516207728</v>
      </c>
      <c r="E8" s="406">
        <v>-0.21652813516921388</v>
      </c>
      <c r="F8" s="406">
        <v>-0.18434274757059832</v>
      </c>
    </row>
    <row r="9" spans="2:6" ht="13.5" customHeight="1">
      <c r="B9" s="407"/>
      <c r="C9" s="405" t="s">
        <v>20</v>
      </c>
      <c r="D9" s="406">
        <v>-1.4658515162077501</v>
      </c>
      <c r="E9" s="406">
        <v>-0.181708436164274</v>
      </c>
      <c r="F9" s="406">
        <v>0.6365756883672802</v>
      </c>
    </row>
    <row r="10" spans="2:6" ht="13.5" customHeight="1">
      <c r="B10" s="407"/>
      <c r="C10" s="392" t="s">
        <v>209</v>
      </c>
      <c r="D10" s="406">
        <v>-1.4658515162077723</v>
      </c>
      <c r="E10" s="406">
        <v>-0.17723555678613723</v>
      </c>
      <c r="F10" s="406">
        <v>0.0364499383780581</v>
      </c>
    </row>
    <row r="11" spans="2:6" ht="13.5" customHeight="1">
      <c r="B11" s="407"/>
      <c r="C11" s="408" t="s">
        <v>210</v>
      </c>
      <c r="D11" s="409">
        <v>-1.6787743769606234</v>
      </c>
      <c r="E11" s="409" t="s">
        <v>211</v>
      </c>
      <c r="F11" s="409" t="s">
        <v>211</v>
      </c>
    </row>
    <row r="12" spans="2:6" ht="13.5" customHeight="1">
      <c r="B12" s="407"/>
      <c r="C12" s="408" t="s">
        <v>212</v>
      </c>
      <c r="D12" s="409">
        <v>-0.7133621653428568</v>
      </c>
      <c r="E12" s="409">
        <v>-1.2468578633010319</v>
      </c>
      <c r="F12" s="409">
        <v>-0.5694962670099946</v>
      </c>
    </row>
    <row r="13" spans="2:6" ht="13.5" customHeight="1">
      <c r="B13" s="404" t="s">
        <v>213</v>
      </c>
      <c r="C13" s="405" t="s">
        <v>0</v>
      </c>
      <c r="D13" s="406">
        <v>-1.4658515162077723</v>
      </c>
      <c r="E13" s="406">
        <v>-0.2629756571037589</v>
      </c>
      <c r="F13" s="406">
        <v>0.0364499383780581</v>
      </c>
    </row>
    <row r="14" spans="2:6" ht="13.5" customHeight="1">
      <c r="B14" s="407"/>
      <c r="C14" s="408" t="s">
        <v>2</v>
      </c>
      <c r="D14" s="409">
        <v>-1.3179976218125278</v>
      </c>
      <c r="E14" s="409">
        <v>-0.2854506153923353</v>
      </c>
      <c r="F14" s="409">
        <v>-0.3787233337781637</v>
      </c>
    </row>
    <row r="15" spans="2:6" ht="13.5" customHeight="1">
      <c r="B15" s="407"/>
      <c r="C15" s="408" t="s">
        <v>125</v>
      </c>
      <c r="D15" s="409">
        <v>-1.3179976218126055</v>
      </c>
      <c r="E15" s="409">
        <v>-0.27564776921539247</v>
      </c>
      <c r="F15" s="409">
        <v>-0.1444989602363722</v>
      </c>
    </row>
    <row r="16" spans="2:6" ht="13.5" customHeight="1">
      <c r="B16" s="407"/>
      <c r="C16" s="405" t="s">
        <v>208</v>
      </c>
      <c r="D16" s="406">
        <v>-1.465851516207728</v>
      </c>
      <c r="E16" s="406">
        <v>-0.30223448617493487</v>
      </c>
      <c r="F16" s="406">
        <v>-0.18434274757059832</v>
      </c>
    </row>
    <row r="17" spans="2:6" ht="13.5" customHeight="1">
      <c r="B17" s="407"/>
      <c r="C17" s="405" t="s">
        <v>20</v>
      </c>
      <c r="D17" s="406">
        <v>-1.4658515162077501</v>
      </c>
      <c r="E17" s="406">
        <v>-0.2674446946214992</v>
      </c>
      <c r="F17" s="406">
        <v>0.6365756883672802</v>
      </c>
    </row>
    <row r="18" spans="2:6" ht="13.5" customHeight="1">
      <c r="B18" s="407"/>
      <c r="C18" s="392" t="s">
        <v>209</v>
      </c>
      <c r="D18" s="406">
        <v>-1.4658515162077723</v>
      </c>
      <c r="E18" s="406">
        <v>-0.2629756571037589</v>
      </c>
      <c r="F18" s="406">
        <v>0.0364499383780581</v>
      </c>
    </row>
    <row r="19" spans="2:6" ht="13.5" customHeight="1">
      <c r="B19" s="407"/>
      <c r="C19" s="408" t="s">
        <v>210</v>
      </c>
      <c r="D19" s="409">
        <v>-1.6787743769606234</v>
      </c>
      <c r="E19" s="409" t="s">
        <v>211</v>
      </c>
      <c r="F19" s="409" t="s">
        <v>211</v>
      </c>
    </row>
    <row r="20" spans="2:6" ht="13.5" customHeight="1">
      <c r="B20" s="407"/>
      <c r="C20" s="408" t="s">
        <v>212</v>
      </c>
      <c r="D20" s="409">
        <v>-0.7133621653428457</v>
      </c>
      <c r="E20" s="409">
        <v>-1.3316792400752453</v>
      </c>
      <c r="F20" s="409">
        <v>-0.5694962670099946</v>
      </c>
    </row>
    <row r="23" ht="11.25"/>
    <row r="24" ht="11.25"/>
    <row r="25" ht="11.25"/>
    <row r="26" ht="11.25"/>
    <row r="27" ht="11.25"/>
    <row r="28" ht="11.25"/>
    <row r="29" ht="11.25"/>
    <row r="30" ht="11.25"/>
    <row r="31" ht="11.25"/>
  </sheetData>
  <mergeCells count="3">
    <mergeCell ref="B5:B12"/>
    <mergeCell ref="B13:B20"/>
    <mergeCell ref="D3:F3"/>
  </mergeCells>
  <printOptions/>
  <pageMargins left="0.75" right="0.75" top="1" bottom="1" header="0.4921259845" footer="0.4921259845"/>
  <pageSetup horizontalDpi="600" verticalDpi="600" orientation="portrait" paperSize="9" r:id="rId2"/>
  <headerFooter alignWithMargins="0">
    <oddFooter>&amp;L&amp;Z&amp;F&amp;R&amp;F</oddFooter>
  </headerFooter>
  <drawing r:id="rId1"/>
</worksheet>
</file>

<file path=xl/worksheets/sheet24.xml><?xml version="1.0" encoding="utf-8"?>
<worksheet xmlns="http://schemas.openxmlformats.org/spreadsheetml/2006/main" xmlns:r="http://schemas.openxmlformats.org/officeDocument/2006/relationships">
  <dimension ref="B1:E13"/>
  <sheetViews>
    <sheetView showGridLines="0" workbookViewId="0" topLeftCell="A1">
      <selection activeCell="A1" sqref="A1"/>
    </sheetView>
  </sheetViews>
  <sheetFormatPr defaultColWidth="11.421875" defaultRowHeight="12.75"/>
  <cols>
    <col min="1" max="1" width="3.7109375" style="109" customWidth="1"/>
    <col min="2" max="2" width="43.28125" style="109" customWidth="1"/>
    <col min="3" max="3" width="9.28125" style="109" customWidth="1"/>
    <col min="4" max="4" width="10.140625" style="109" customWidth="1"/>
    <col min="5" max="5" width="10.00390625" style="109" customWidth="1"/>
    <col min="6" max="6" width="4.8515625" style="109" customWidth="1"/>
    <col min="7" max="16384" width="11.421875" style="109" customWidth="1"/>
  </cols>
  <sheetData>
    <row r="1" s="410" customFormat="1" ht="15" customHeight="1">
      <c r="B1" s="410" t="s">
        <v>214</v>
      </c>
    </row>
    <row r="3" spans="2:5" ht="13.5" customHeight="1">
      <c r="B3" s="358"/>
      <c r="C3" s="186" t="s">
        <v>215</v>
      </c>
      <c r="D3" s="186"/>
      <c r="E3" s="339"/>
    </row>
    <row r="4" spans="2:5" ht="15" customHeight="1">
      <c r="B4" s="362"/>
      <c r="C4" s="403" t="s">
        <v>204</v>
      </c>
      <c r="D4" s="2" t="s">
        <v>205</v>
      </c>
      <c r="E4" s="2" t="s">
        <v>206</v>
      </c>
    </row>
    <row r="5" spans="2:5" ht="13.5" customHeight="1">
      <c r="B5" s="392" t="s">
        <v>216</v>
      </c>
      <c r="C5" s="411">
        <v>2.7971418612757093</v>
      </c>
      <c r="D5" s="411">
        <v>1.8761731874652687</v>
      </c>
      <c r="E5" s="411">
        <v>1.4569244049656316</v>
      </c>
    </row>
    <row r="6" spans="2:5" ht="13.5" customHeight="1">
      <c r="B6" s="405" t="s">
        <v>0</v>
      </c>
      <c r="C6" s="411">
        <v>1.3695999999999708</v>
      </c>
      <c r="D6" s="411">
        <v>1.7337100384552828</v>
      </c>
      <c r="E6" s="411">
        <v>1.5179599018446455</v>
      </c>
    </row>
    <row r="7" spans="2:5" ht="13.5" customHeight="1">
      <c r="B7" s="408" t="s">
        <v>2</v>
      </c>
      <c r="C7" s="412">
        <v>1.5217085873670433</v>
      </c>
      <c r="D7" s="412">
        <v>1.7107851426633625</v>
      </c>
      <c r="E7" s="412">
        <v>1.0966380374538565</v>
      </c>
    </row>
    <row r="8" spans="2:5" ht="13.5" customHeight="1">
      <c r="B8" s="408" t="s">
        <v>125</v>
      </c>
      <c r="C8" s="412">
        <v>1.5217085873669767</v>
      </c>
      <c r="D8" s="412">
        <v>1.7207842369524329</v>
      </c>
      <c r="E8" s="412">
        <v>1.334331204053596</v>
      </c>
    </row>
    <row r="9" spans="2:5" ht="13.5" customHeight="1">
      <c r="B9" s="405" t="s">
        <v>208</v>
      </c>
      <c r="C9" s="411">
        <v>1.3696000000000152</v>
      </c>
      <c r="D9" s="411">
        <v>1.6936652671229568</v>
      </c>
      <c r="E9" s="411">
        <v>1.293897342122019</v>
      </c>
    </row>
    <row r="10" spans="2:5" ht="13.5" customHeight="1">
      <c r="B10" s="405" t="s">
        <v>20</v>
      </c>
      <c r="C10" s="411">
        <v>1.369599999999993</v>
      </c>
      <c r="D10" s="411">
        <v>1.7291515330258633</v>
      </c>
      <c r="E10" s="411">
        <v>2.1269733350582243</v>
      </c>
    </row>
    <row r="11" spans="2:5" ht="13.5" customHeight="1">
      <c r="B11" s="392" t="s">
        <v>209</v>
      </c>
      <c r="C11" s="411">
        <v>1.3695999999999708</v>
      </c>
      <c r="D11" s="411">
        <v>1.7337100384552828</v>
      </c>
      <c r="E11" s="411">
        <v>1.5179599018446455</v>
      </c>
    </row>
    <row r="12" spans="2:5" ht="13.5" customHeight="1">
      <c r="B12" s="408" t="s">
        <v>210</v>
      </c>
      <c r="C12" s="412">
        <v>1.1505499999999946</v>
      </c>
      <c r="D12" s="412" t="s">
        <v>211</v>
      </c>
      <c r="E12" s="412" t="s">
        <v>211</v>
      </c>
    </row>
    <row r="13" spans="2:5" ht="13.5" customHeight="1">
      <c r="B13" s="408" t="s">
        <v>212</v>
      </c>
      <c r="C13" s="412">
        <v>2.14374323536759</v>
      </c>
      <c r="D13" s="412">
        <v>0.6436115404963916</v>
      </c>
      <c r="E13" s="412">
        <v>0.9030398140251306</v>
      </c>
    </row>
    <row r="16" ht="11.25"/>
    <row r="17" ht="11.25" customHeight="1"/>
    <row r="18" ht="11.25"/>
    <row r="19" ht="11.25" customHeight="1"/>
    <row r="20" ht="11.25"/>
    <row r="21" ht="11.25"/>
    <row r="22" ht="11.25"/>
    <row r="23" ht="11.25"/>
  </sheetData>
  <mergeCells count="1">
    <mergeCell ref="C3:E3"/>
  </mergeCells>
  <printOptions/>
  <pageMargins left="0.75" right="0.75" top="1" bottom="1" header="0.4921259845" footer="0.4921259845"/>
  <pageSetup horizontalDpi="600" verticalDpi="600" orientation="portrait" paperSize="9" r:id="rId2"/>
  <headerFooter alignWithMargins="0">
    <oddFooter>&amp;L&amp;Z&amp;F&amp;R&amp;F</oddFooter>
  </headerFooter>
  <drawing r:id="rId1"/>
</worksheet>
</file>

<file path=xl/worksheets/sheet25.xml><?xml version="1.0" encoding="utf-8"?>
<worksheet xmlns="http://schemas.openxmlformats.org/spreadsheetml/2006/main" xmlns:r="http://schemas.openxmlformats.org/officeDocument/2006/relationships">
  <dimension ref="B1:G9"/>
  <sheetViews>
    <sheetView showGridLines="0" workbookViewId="0" topLeftCell="A1">
      <selection activeCell="A1" sqref="A1"/>
    </sheetView>
  </sheetViews>
  <sheetFormatPr defaultColWidth="11.421875" defaultRowHeight="12.75"/>
  <cols>
    <col min="1" max="1" width="3.7109375" style="112" customWidth="1"/>
    <col min="2" max="2" width="17.421875" style="112" customWidth="1"/>
    <col min="3" max="3" width="23.28125" style="112" customWidth="1"/>
    <col min="4" max="5" width="11.28125" style="112" customWidth="1"/>
    <col min="6" max="6" width="11.421875" style="112" customWidth="1"/>
    <col min="7" max="7" width="15.57421875" style="112" customWidth="1"/>
    <col min="8" max="8" width="18.140625" style="112" customWidth="1"/>
    <col min="9" max="16384" width="11.421875" style="112" customWidth="1"/>
  </cols>
  <sheetData>
    <row r="1" ht="15" customHeight="1">
      <c r="B1" s="185" t="s">
        <v>217</v>
      </c>
    </row>
    <row r="2" ht="11.25">
      <c r="B2" s="185"/>
    </row>
    <row r="3" spans="2:7" s="185" customFormat="1" ht="13.5" customHeight="1">
      <c r="B3" s="413"/>
      <c r="C3" s="414"/>
      <c r="D3" s="186" t="s">
        <v>218</v>
      </c>
      <c r="E3" s="186"/>
      <c r="F3" s="339"/>
      <c r="G3" s="415"/>
    </row>
    <row r="4" spans="2:7" s="185" customFormat="1" ht="13.5" customHeight="1">
      <c r="B4" s="416"/>
      <c r="C4" s="417"/>
      <c r="D4" s="403" t="s">
        <v>204</v>
      </c>
      <c r="E4" s="2" t="s">
        <v>205</v>
      </c>
      <c r="F4" s="2" t="s">
        <v>206</v>
      </c>
      <c r="G4" s="2" t="s">
        <v>219</v>
      </c>
    </row>
    <row r="5" spans="2:7" ht="13.5" customHeight="1">
      <c r="B5" s="418" t="s">
        <v>220</v>
      </c>
      <c r="C5" s="405" t="s">
        <v>221</v>
      </c>
      <c r="D5" s="419">
        <v>-1.4259309647210783</v>
      </c>
      <c r="E5" s="419">
        <v>-0.18065209040099006</v>
      </c>
      <c r="F5" s="419">
        <v>-0.012289252286257213</v>
      </c>
      <c r="G5" s="419">
        <v>-0.19291914189608628</v>
      </c>
    </row>
    <row r="6" spans="2:7" ht="13.5" customHeight="1">
      <c r="B6" s="418"/>
      <c r="C6" s="405" t="s">
        <v>222</v>
      </c>
      <c r="D6" s="420">
        <v>-1.3873410982839118</v>
      </c>
      <c r="E6" s="420">
        <v>-0.1866582677855333</v>
      </c>
      <c r="F6" s="420">
        <v>-0.12387045982574785</v>
      </c>
      <c r="G6" s="420">
        <v>-0.31029751315667653</v>
      </c>
    </row>
    <row r="7" spans="2:7" ht="13.5" customHeight="1">
      <c r="B7" s="418" t="s">
        <v>223</v>
      </c>
      <c r="C7" s="405" t="s">
        <v>221</v>
      </c>
      <c r="D7" s="419">
        <v>-1.4259309647210783</v>
      </c>
      <c r="E7" s="419">
        <v>-0.2663892561782122</v>
      </c>
      <c r="F7" s="419">
        <v>-0.012289252286257213</v>
      </c>
      <c r="G7" s="419">
        <v>-0.2786457712167123</v>
      </c>
    </row>
    <row r="8" spans="2:7" ht="13.5" customHeight="1">
      <c r="B8" s="418"/>
      <c r="C8" s="405" t="s">
        <v>222</v>
      </c>
      <c r="D8" s="420">
        <v>-1.3873410982839118</v>
      </c>
      <c r="E8" s="420">
        <v>-0.2723902747169382</v>
      </c>
      <c r="F8" s="420">
        <v>-0.12387045982574785</v>
      </c>
      <c r="G8" s="420">
        <v>-0.3959233234568704</v>
      </c>
    </row>
    <row r="9" spans="2:7" ht="9.75" customHeight="1">
      <c r="B9" s="421"/>
      <c r="C9" s="422"/>
      <c r="D9" s="423"/>
      <c r="E9" s="423"/>
      <c r="F9" s="423"/>
      <c r="G9" s="423"/>
    </row>
    <row r="11" ht="11.25"/>
    <row r="12" ht="11.25"/>
    <row r="13" ht="11.25"/>
    <row r="14" ht="11.25"/>
    <row r="15" ht="11.25"/>
    <row r="16" ht="11.25"/>
    <row r="17" ht="11.25"/>
  </sheetData>
  <mergeCells count="3">
    <mergeCell ref="D3:G3"/>
    <mergeCell ref="B5:B6"/>
    <mergeCell ref="B7:B8"/>
  </mergeCells>
  <printOptions/>
  <pageMargins left="0.75" right="0.75" top="1" bottom="1" header="0.4921259845" footer="0.492125984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1:I48"/>
  <sheetViews>
    <sheetView workbookViewId="0" topLeftCell="A1">
      <selection activeCell="A1" sqref="A1"/>
    </sheetView>
  </sheetViews>
  <sheetFormatPr defaultColWidth="11.421875" defaultRowHeight="12.75"/>
  <cols>
    <col min="1" max="1" width="3.7109375" style="430" customWidth="1"/>
    <col min="2" max="5" width="15.8515625" style="430" customWidth="1"/>
    <col min="6" max="6" width="19.421875" style="430" customWidth="1"/>
    <col min="7" max="7" width="20.421875" style="430" customWidth="1"/>
    <col min="8" max="8" width="19.00390625" style="430" customWidth="1"/>
    <col min="9" max="9" width="17.421875" style="430" customWidth="1"/>
    <col min="10" max="11" width="12.57421875" style="430" customWidth="1"/>
    <col min="12" max="16384" width="11.421875" style="430" customWidth="1"/>
  </cols>
  <sheetData>
    <row r="1" s="424" customFormat="1" ht="15" customHeight="1">
      <c r="B1" s="424" t="s">
        <v>224</v>
      </c>
    </row>
    <row r="3" spans="2:9" s="424" customFormat="1" ht="51" customHeight="1">
      <c r="B3" s="425"/>
      <c r="C3" s="426" t="s">
        <v>225</v>
      </c>
      <c r="D3" s="426" t="s">
        <v>226</v>
      </c>
      <c r="E3" s="426" t="s">
        <v>227</v>
      </c>
      <c r="F3" s="426" t="s">
        <v>228</v>
      </c>
      <c r="G3" s="426" t="s">
        <v>229</v>
      </c>
      <c r="H3" s="426" t="s">
        <v>230</v>
      </c>
      <c r="I3" s="426" t="s">
        <v>231</v>
      </c>
    </row>
    <row r="4" spans="2:9" ht="11.25">
      <c r="B4" s="427">
        <v>1998</v>
      </c>
      <c r="C4" s="428"/>
      <c r="D4" s="428"/>
      <c r="E4" s="428"/>
      <c r="F4" s="428">
        <v>0</v>
      </c>
      <c r="G4" s="428">
        <v>0</v>
      </c>
      <c r="H4" s="429">
        <v>100</v>
      </c>
      <c r="I4" s="429">
        <v>100</v>
      </c>
    </row>
    <row r="5" spans="2:9" ht="11.25">
      <c r="B5" s="427">
        <v>1999</v>
      </c>
      <c r="C5" s="428">
        <v>0.011999999999999789</v>
      </c>
      <c r="D5" s="428">
        <v>-0.0050000000000001155</v>
      </c>
      <c r="E5" s="428">
        <v>0</v>
      </c>
      <c r="F5" s="428">
        <v>0.006939999999999502</v>
      </c>
      <c r="G5" s="428">
        <v>0.006939999999999502</v>
      </c>
      <c r="H5" s="429">
        <v>100.69399999999996</v>
      </c>
      <c r="I5" s="429">
        <v>100.69399999999996</v>
      </c>
    </row>
    <row r="6" spans="2:9" ht="11.25">
      <c r="B6" s="427">
        <v>2000</v>
      </c>
      <c r="C6" s="428">
        <v>0.005000000000000782</v>
      </c>
      <c r="D6" s="428">
        <v>-0.015920398009950265</v>
      </c>
      <c r="E6" s="428">
        <v>0</v>
      </c>
      <c r="F6" s="428">
        <v>-0.0041363399999996275</v>
      </c>
      <c r="G6" s="428">
        <v>-0.0041363399999996275</v>
      </c>
      <c r="H6" s="429">
        <v>99.58636600000004</v>
      </c>
      <c r="I6" s="429">
        <v>99.58636600000004</v>
      </c>
    </row>
    <row r="7" spans="2:9" ht="11.25">
      <c r="B7" s="427">
        <v>2001</v>
      </c>
      <c r="C7" s="428">
        <v>0.021999999999999797</v>
      </c>
      <c r="D7" s="428">
        <v>-0.015670910871694366</v>
      </c>
      <c r="E7" s="428">
        <v>0</v>
      </c>
      <c r="F7" s="428">
        <v>0.0018232358693439643</v>
      </c>
      <c r="G7" s="428">
        <v>0.0018232358693439643</v>
      </c>
      <c r="H7" s="429">
        <v>100.1823235869344</v>
      </c>
      <c r="I7" s="429">
        <v>100.1823235869344</v>
      </c>
    </row>
    <row r="8" spans="2:9" ht="11.25">
      <c r="B8" s="427">
        <v>2002</v>
      </c>
      <c r="C8" s="428">
        <v>0.021999999999999575</v>
      </c>
      <c r="D8" s="428">
        <v>-0.017357762777242103</v>
      </c>
      <c r="E8" s="428">
        <v>0</v>
      </c>
      <c r="F8" s="428">
        <v>0.0060913699639151275</v>
      </c>
      <c r="G8" s="428">
        <v>0.0060913699639151275</v>
      </c>
      <c r="H8" s="429">
        <v>100.60913699639151</v>
      </c>
      <c r="I8" s="429">
        <v>100.60913699639151</v>
      </c>
    </row>
    <row r="9" spans="2:9" ht="11.25">
      <c r="B9" s="427">
        <v>2003</v>
      </c>
      <c r="C9" s="428">
        <v>0.015000000000000346</v>
      </c>
      <c r="D9" s="428">
        <v>-0.018957345971563955</v>
      </c>
      <c r="E9" s="428">
        <v>0</v>
      </c>
      <c r="F9" s="428">
        <v>0.0018238260012723995</v>
      </c>
      <c r="G9" s="428">
        <v>0.0018238260012723995</v>
      </c>
      <c r="H9" s="429">
        <v>100.18238260012724</v>
      </c>
      <c r="I9" s="429">
        <v>100.18238260012724</v>
      </c>
    </row>
    <row r="10" spans="2:9" ht="11.25">
      <c r="B10" s="427">
        <v>2004</v>
      </c>
      <c r="C10" s="428">
        <v>0.016999999999999238</v>
      </c>
      <c r="D10" s="428">
        <v>-0.016744186046511622</v>
      </c>
      <c r="E10" s="428">
        <v>0</v>
      </c>
      <c r="F10" s="428">
        <v>0.0017949361979170408</v>
      </c>
      <c r="G10" s="428">
        <v>0.0017949361979170408</v>
      </c>
      <c r="H10" s="429">
        <v>100.17949361979171</v>
      </c>
      <c r="I10" s="429">
        <v>100.17949361979171</v>
      </c>
    </row>
    <row r="11" spans="2:9" ht="11.25">
      <c r="B11" s="427">
        <v>2005</v>
      </c>
      <c r="C11" s="428">
        <v>0.020000000000000462</v>
      </c>
      <c r="D11" s="428">
        <v>-0.01738334858188484</v>
      </c>
      <c r="E11" s="428">
        <v>-0.004287245444801635</v>
      </c>
      <c r="F11" s="428">
        <v>-0.00023669260395053904</v>
      </c>
      <c r="G11" s="428">
        <v>0.004067993326710484</v>
      </c>
      <c r="H11" s="429">
        <v>99.97633073960495</v>
      </c>
      <c r="I11" s="429">
        <v>100.40679933267106</v>
      </c>
    </row>
    <row r="12" spans="2:9" ht="11.25">
      <c r="B12" s="427">
        <v>2006</v>
      </c>
      <c r="C12" s="428">
        <v>0.017999999999999794</v>
      </c>
      <c r="D12" s="428">
        <v>-0.01708633093525158</v>
      </c>
      <c r="E12" s="428">
        <v>0</v>
      </c>
      <c r="F12" s="428">
        <v>0.0003692790409999258</v>
      </c>
      <c r="G12" s="428">
        <v>0.004676574106838416</v>
      </c>
      <c r="H12" s="429">
        <v>100.0369279041</v>
      </c>
      <c r="I12" s="429">
        <v>100.46765741068384</v>
      </c>
    </row>
    <row r="13" spans="2:9" ht="11.25">
      <c r="B13" s="427">
        <v>2007</v>
      </c>
      <c r="C13" s="428">
        <v>0.018000000000000016</v>
      </c>
      <c r="D13" s="428">
        <v>-0.014677276746242418</v>
      </c>
      <c r="E13" s="428">
        <v>0</v>
      </c>
      <c r="F13" s="428">
        <v>0.0034289407651895143</v>
      </c>
      <c r="G13" s="428">
        <v>0.007749409831993237</v>
      </c>
      <c r="H13" s="429">
        <v>100.34289407651896</v>
      </c>
      <c r="I13" s="429">
        <v>100.77494098319933</v>
      </c>
    </row>
    <row r="14" spans="2:9" ht="11.25">
      <c r="B14" s="427">
        <v>2008</v>
      </c>
      <c r="C14" s="428">
        <v>0.013695999999999708</v>
      </c>
      <c r="D14" s="428">
        <v>-0.027971418612757093</v>
      </c>
      <c r="E14" s="428">
        <v>0</v>
      </c>
      <c r="F14" s="428">
        <v>-0.011279837577084506</v>
      </c>
      <c r="G14" s="428">
        <v>-0.007022700171603891</v>
      </c>
      <c r="H14" s="429">
        <v>98.87201624229155</v>
      </c>
      <c r="I14" s="429">
        <v>99.29772998283961</v>
      </c>
    </row>
    <row r="15" spans="6:9" ht="11.25">
      <c r="F15" s="431"/>
      <c r="G15" s="432"/>
      <c r="H15" s="431" t="s">
        <v>232</v>
      </c>
      <c r="I15" s="432"/>
    </row>
    <row r="17" ht="11.25">
      <c r="B17" s="433" t="s">
        <v>233</v>
      </c>
    </row>
    <row r="19" spans="3:7" ht="11.25">
      <c r="C19" s="434"/>
      <c r="D19" s="434"/>
      <c r="E19" s="434"/>
      <c r="F19" s="434"/>
      <c r="G19" s="434"/>
    </row>
    <row r="47" ht="11.25">
      <c r="C47" s="433"/>
    </row>
    <row r="48" spans="3:7" ht="57" customHeight="1">
      <c r="C48" s="434"/>
      <c r="D48" s="434"/>
      <c r="E48" s="434"/>
      <c r="F48" s="434"/>
      <c r="G48" s="434"/>
    </row>
  </sheetData>
  <mergeCells count="4">
    <mergeCell ref="F15:G15"/>
    <mergeCell ref="H15:I15"/>
    <mergeCell ref="C19:G19"/>
    <mergeCell ref="C48:G48"/>
  </mergeCells>
  <printOptions/>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B1:K19"/>
  <sheetViews>
    <sheetView showGridLines="0" workbookViewId="0" topLeftCell="A1">
      <selection activeCell="A1" sqref="A1"/>
    </sheetView>
  </sheetViews>
  <sheetFormatPr defaultColWidth="11.421875" defaultRowHeight="10.5" customHeight="1"/>
  <cols>
    <col min="1" max="1" width="3.7109375" style="112" customWidth="1"/>
    <col min="2" max="2" width="27.421875" style="112" customWidth="1"/>
    <col min="3" max="3" width="21.7109375" style="112" customWidth="1"/>
    <col min="4" max="4" width="14.421875" style="112" customWidth="1"/>
    <col min="5" max="5" width="16.421875" style="112" customWidth="1"/>
    <col min="6" max="6" width="21.00390625" style="112" customWidth="1"/>
    <col min="7" max="16384" width="11.421875" style="112" customWidth="1"/>
  </cols>
  <sheetData>
    <row r="1" ht="15" customHeight="1">
      <c r="B1" s="185" t="s">
        <v>234</v>
      </c>
    </row>
    <row r="2" spans="2:6" ht="11.25" customHeight="1">
      <c r="B2" s="435" t="s">
        <v>95</v>
      </c>
      <c r="C2" s="435"/>
      <c r="D2" s="435"/>
      <c r="E2" s="435"/>
      <c r="F2" s="435"/>
    </row>
    <row r="3" spans="2:6" s="185" customFormat="1" ht="70.5" customHeight="1">
      <c r="B3" s="2" t="s">
        <v>122</v>
      </c>
      <c r="C3" s="2" t="s">
        <v>198</v>
      </c>
      <c r="D3" s="2" t="s">
        <v>235</v>
      </c>
      <c r="E3" s="2" t="s">
        <v>236</v>
      </c>
      <c r="F3" s="2" t="s">
        <v>237</v>
      </c>
    </row>
    <row r="4" spans="2:11" ht="12.75" customHeight="1">
      <c r="B4" s="436" t="s">
        <v>0</v>
      </c>
      <c r="C4" s="4">
        <v>597.2186282760326</v>
      </c>
      <c r="D4" s="437">
        <v>-0.012457423763967412</v>
      </c>
      <c r="E4" s="4">
        <v>-22.767633683802778</v>
      </c>
      <c r="F4" s="438">
        <v>11.738968488421243</v>
      </c>
      <c r="K4" s="227"/>
    </row>
    <row r="5" spans="2:11" ht="12.75" customHeight="1">
      <c r="B5" s="439" t="s">
        <v>1</v>
      </c>
      <c r="C5" s="7">
        <v>202.16928315312043</v>
      </c>
      <c r="D5" s="440">
        <v>-0.8919536103320191</v>
      </c>
      <c r="E5" s="7">
        <v>-9.805793370268933</v>
      </c>
      <c r="F5" s="440">
        <v>15.542222230289138</v>
      </c>
      <c r="K5" s="227"/>
    </row>
    <row r="6" spans="2:11" s="400" customFormat="1" ht="12.75" customHeight="1">
      <c r="B6" s="441" t="s">
        <v>125</v>
      </c>
      <c r="C6" s="442">
        <v>320</v>
      </c>
      <c r="D6" s="443">
        <v>-2.1092133539973634</v>
      </c>
      <c r="E6" s="442">
        <v>-32.07547169811321</v>
      </c>
      <c r="F6" s="443">
        <v>13.07420494699647</v>
      </c>
      <c r="K6" s="444"/>
    </row>
    <row r="7" spans="2:11" s="400" customFormat="1" ht="12.75" customHeight="1">
      <c r="B7" s="441" t="s">
        <v>2</v>
      </c>
      <c r="C7" s="442">
        <v>610</v>
      </c>
      <c r="D7" s="443">
        <v>-2.401034161227422</v>
      </c>
      <c r="E7" s="442">
        <v>-57.82967032967032</v>
      </c>
      <c r="F7" s="443">
        <v>-15.395284327323166</v>
      </c>
      <c r="K7" s="444"/>
    </row>
    <row r="8" spans="2:11" ht="12.75" customHeight="1">
      <c r="B8" s="439" t="s">
        <v>251</v>
      </c>
      <c r="C8" s="7">
        <v>1930.8</v>
      </c>
      <c r="D8" s="440">
        <v>-1.5921023821804825</v>
      </c>
      <c r="E8" s="7">
        <v>-12.133024080108857</v>
      </c>
      <c r="F8" s="440">
        <v>4.378851767758674</v>
      </c>
      <c r="K8" s="227"/>
    </row>
    <row r="9" spans="2:11" ht="12.75" customHeight="1">
      <c r="B9" s="439" t="s">
        <v>252</v>
      </c>
      <c r="C9" s="7">
        <v>1528.39</v>
      </c>
      <c r="D9" s="440">
        <v>-2.914770555410473</v>
      </c>
      <c r="E9" s="7">
        <v>-22.987418956468055</v>
      </c>
      <c r="F9" s="440">
        <v>-1.4761907831546517</v>
      </c>
      <c r="K9" s="227"/>
    </row>
    <row r="10" spans="2:11" ht="12.75" customHeight="1">
      <c r="B10" s="439" t="s">
        <v>253</v>
      </c>
      <c r="C10" s="7">
        <v>1246.8657609816305</v>
      </c>
      <c r="D10" s="440">
        <v>-0.8917905304018925</v>
      </c>
      <c r="E10" s="7">
        <v>-5.9758370150046485</v>
      </c>
      <c r="F10" s="440">
        <v>6.004167724012843</v>
      </c>
      <c r="K10" s="227"/>
    </row>
    <row r="11" spans="2:11" s="400" customFormat="1" ht="12.75" customHeight="1">
      <c r="B11" s="441" t="s">
        <v>3</v>
      </c>
      <c r="C11" s="442">
        <v>99.2</v>
      </c>
      <c r="D11" s="443">
        <v>-8.789473085416443</v>
      </c>
      <c r="E11" s="442">
        <v>-29.71818958155422</v>
      </c>
      <c r="F11" s="443">
        <v>15.75262543757292</v>
      </c>
      <c r="K11" s="444"/>
    </row>
    <row r="12" spans="2:11" ht="12.75" customHeight="1">
      <c r="B12" s="439" t="s">
        <v>4</v>
      </c>
      <c r="C12" s="7">
        <v>346.8160377685753</v>
      </c>
      <c r="D12" s="440">
        <v>-1.969189743505806</v>
      </c>
      <c r="E12" s="7">
        <v>-35.075853916455735</v>
      </c>
      <c r="F12" s="440">
        <v>2.6057767932308185</v>
      </c>
      <c r="K12" s="227"/>
    </row>
    <row r="13" spans="2:11" ht="12.75" customHeight="1">
      <c r="B13" s="439" t="s">
        <v>238</v>
      </c>
      <c r="C13" s="7">
        <v>248.90614338132738</v>
      </c>
      <c r="D13" s="440">
        <v>-5.156620151744329</v>
      </c>
      <c r="E13" s="7">
        <v>-33.55854033195771</v>
      </c>
      <c r="F13" s="440">
        <v>-9.102155343149654</v>
      </c>
      <c r="K13" s="227"/>
    </row>
    <row r="14" spans="2:11" s="400" customFormat="1" ht="12.75" customHeight="1">
      <c r="B14" s="441" t="s">
        <v>6</v>
      </c>
      <c r="C14" s="442">
        <v>78.76865758836362</v>
      </c>
      <c r="D14" s="443">
        <v>-7.1732472874490245</v>
      </c>
      <c r="E14" s="442">
        <v>-30.514636069159994</v>
      </c>
      <c r="F14" s="443">
        <v>-29.48881631467575</v>
      </c>
      <c r="K14" s="444"/>
    </row>
    <row r="15" spans="2:11" ht="12.75" customHeight="1">
      <c r="B15" s="439" t="s">
        <v>239</v>
      </c>
      <c r="C15" s="7">
        <v>340.85</v>
      </c>
      <c r="D15" s="440">
        <v>-3.158571623402584</v>
      </c>
      <c r="E15" s="7">
        <v>-34.78357073710414</v>
      </c>
      <c r="F15" s="440">
        <v>6.668961632346493</v>
      </c>
      <c r="K15" s="227"/>
    </row>
    <row r="16" spans="2:11" s="400" customFormat="1" ht="12.75" customHeight="1">
      <c r="B16" s="441" t="s">
        <v>8</v>
      </c>
      <c r="C16" s="442">
        <v>143.37548606672632</v>
      </c>
      <c r="D16" s="443">
        <v>-4.549008300471369</v>
      </c>
      <c r="E16" s="442">
        <v>-50.741778860825036</v>
      </c>
      <c r="F16" s="443">
        <v>19.580407757261554</v>
      </c>
      <c r="K16" s="444"/>
    </row>
    <row r="17" spans="2:11" ht="12.75" customHeight="1">
      <c r="B17" s="439" t="s">
        <v>254</v>
      </c>
      <c r="C17" s="7">
        <v>2357.41484854093</v>
      </c>
      <c r="D17" s="440">
        <v>3.3971123841790574</v>
      </c>
      <c r="E17" s="7">
        <v>-19.566477204700327</v>
      </c>
      <c r="F17" s="440">
        <v>4.255936738936694</v>
      </c>
      <c r="K17" s="227"/>
    </row>
    <row r="18" spans="2:6" ht="12.75" customHeight="1">
      <c r="B18" s="439" t="s">
        <v>255</v>
      </c>
      <c r="C18" s="7">
        <v>1852.2747291560565</v>
      </c>
      <c r="D18" s="440">
        <v>3.71807742894541</v>
      </c>
      <c r="E18" s="7">
        <v>-7.404276748833826</v>
      </c>
      <c r="F18" s="440">
        <v>6.986445537118868</v>
      </c>
    </row>
    <row r="19" spans="2:6" ht="12.75" customHeight="1">
      <c r="B19" s="445" t="s">
        <v>9</v>
      </c>
      <c r="C19" s="12">
        <v>2238.175407835581</v>
      </c>
      <c r="D19" s="446">
        <v>0.0177681261149365</v>
      </c>
      <c r="E19" s="12">
        <v>-7.818331191561856</v>
      </c>
      <c r="F19" s="446">
        <v>13.597430687015265</v>
      </c>
    </row>
  </sheetData>
  <mergeCells count="1">
    <mergeCell ref="B2:F2"/>
  </mergeCells>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O26"/>
  <sheetViews>
    <sheetView showGridLines="0" workbookViewId="0" topLeftCell="A1">
      <selection activeCell="A1" sqref="A1"/>
    </sheetView>
  </sheetViews>
  <sheetFormatPr defaultColWidth="11.421875" defaultRowHeight="12.75"/>
  <cols>
    <col min="1" max="1" width="3.7109375" style="99" customWidth="1"/>
    <col min="2" max="2" width="19.00390625" style="99" customWidth="1"/>
    <col min="3" max="3" width="9.00390625" style="449" customWidth="1"/>
    <col min="4" max="4" width="13.57421875" style="449" customWidth="1"/>
    <col min="5" max="5" width="16.28125" style="449" customWidth="1"/>
    <col min="6" max="6" width="15.28125" style="449" customWidth="1"/>
    <col min="7" max="7" width="12.00390625" style="99" customWidth="1"/>
    <col min="8" max="12" width="5.57421875" style="99" hidden="1" customWidth="1"/>
    <col min="13" max="13" width="11.7109375" style="99" customWidth="1"/>
    <col min="14" max="14" width="5.421875" style="99" customWidth="1"/>
    <col min="15" max="16384" width="11.421875" style="99" customWidth="1"/>
  </cols>
  <sheetData>
    <row r="1" spans="2:15" ht="30" customHeight="1">
      <c r="B1" s="447" t="s">
        <v>240</v>
      </c>
      <c r="C1" s="448"/>
      <c r="D1" s="448"/>
      <c r="E1" s="448"/>
      <c r="F1" s="448"/>
      <c r="G1" s="448"/>
      <c r="H1" s="448"/>
      <c r="I1" s="448"/>
      <c r="J1" s="448"/>
      <c r="K1" s="448"/>
      <c r="L1" s="448"/>
      <c r="M1" s="448"/>
      <c r="N1" s="448"/>
      <c r="O1" s="448"/>
    </row>
    <row r="2" spans="8:13" ht="11.25">
      <c r="H2" s="450" t="s">
        <v>241</v>
      </c>
      <c r="I2" s="451" t="s">
        <v>153</v>
      </c>
      <c r="J2" s="452"/>
      <c r="K2" s="452"/>
      <c r="L2" s="453"/>
      <c r="M2" s="454"/>
    </row>
    <row r="3" spans="1:12" ht="11.25">
      <c r="A3" s="455"/>
      <c r="B3" s="456" t="s">
        <v>16</v>
      </c>
      <c r="C3" s="457" t="s">
        <v>153</v>
      </c>
      <c r="D3" s="458"/>
      <c r="E3" s="458"/>
      <c r="F3" s="459"/>
      <c r="H3" s="460" t="s">
        <v>242</v>
      </c>
      <c r="I3" s="461" t="s">
        <v>0</v>
      </c>
      <c r="J3" s="462" t="s">
        <v>1</v>
      </c>
      <c r="K3" s="462" t="s">
        <v>5</v>
      </c>
      <c r="L3" s="463" t="s">
        <v>7</v>
      </c>
    </row>
    <row r="4" spans="1:12" ht="11.25">
      <c r="A4" s="455"/>
      <c r="B4" s="464"/>
      <c r="C4" s="464" t="s">
        <v>0</v>
      </c>
      <c r="D4" s="464" t="s">
        <v>1</v>
      </c>
      <c r="E4" s="464" t="s">
        <v>5</v>
      </c>
      <c r="F4" s="464" t="s">
        <v>7</v>
      </c>
      <c r="H4" s="465">
        <f>2004-66</f>
        <v>1938</v>
      </c>
      <c r="I4" s="466">
        <v>605.1638838318082</v>
      </c>
      <c r="J4" s="466">
        <v>169.28616018072066</v>
      </c>
      <c r="K4" s="466">
        <v>306.33380054947605</v>
      </c>
      <c r="L4" s="467">
        <v>325.3874907314985</v>
      </c>
    </row>
    <row r="5" spans="1:12" ht="11.25">
      <c r="A5" s="455"/>
      <c r="B5" s="464">
        <f>2004-66</f>
        <v>1938</v>
      </c>
      <c r="C5" s="468">
        <v>100</v>
      </c>
      <c r="D5" s="468">
        <v>100</v>
      </c>
      <c r="E5" s="468">
        <v>100</v>
      </c>
      <c r="F5" s="468">
        <v>100</v>
      </c>
      <c r="H5" s="465">
        <v>1939</v>
      </c>
      <c r="I5" s="466">
        <v>608.8275898348398</v>
      </c>
      <c r="J5" s="466">
        <v>172.5470994392289</v>
      </c>
      <c r="K5" s="466">
        <v>308.8624432665664</v>
      </c>
      <c r="L5" s="467">
        <v>332.26878103145947</v>
      </c>
    </row>
    <row r="6" spans="1:12" ht="11.25">
      <c r="A6" s="469"/>
      <c r="B6" s="464">
        <v>1939</v>
      </c>
      <c r="C6" s="468">
        <v>100.60540724602293</v>
      </c>
      <c r="D6" s="468">
        <v>101.92628815907163</v>
      </c>
      <c r="E6" s="468">
        <v>100.82545338208017</v>
      </c>
      <c r="F6" s="468">
        <v>102.11479866189424</v>
      </c>
      <c r="H6" s="465">
        <f>H5+1</f>
        <v>1940</v>
      </c>
      <c r="I6" s="466">
        <v>603.2496025324206</v>
      </c>
      <c r="J6" s="466">
        <v>172.9674244797331</v>
      </c>
      <c r="K6" s="466">
        <v>291.62077453821</v>
      </c>
      <c r="L6" s="467">
        <v>328.82343743412014</v>
      </c>
    </row>
    <row r="7" spans="1:12" ht="11.25">
      <c r="A7" s="469"/>
      <c r="B7" s="464">
        <f>B6+1</f>
        <v>1940</v>
      </c>
      <c r="C7" s="468">
        <v>99.6836755545842</v>
      </c>
      <c r="D7" s="468">
        <v>102.17458077794579</v>
      </c>
      <c r="E7" s="468">
        <v>95.19706085816354</v>
      </c>
      <c r="F7" s="468">
        <v>101.0559553764336</v>
      </c>
      <c r="H7" s="465">
        <f>H6+1</f>
        <v>1941</v>
      </c>
      <c r="I7" s="466">
        <v>612.926069103885</v>
      </c>
      <c r="J7" s="466">
        <v>181.29637980403305</v>
      </c>
      <c r="K7" s="466">
        <v>292.8298524000208</v>
      </c>
      <c r="L7" s="467">
        <v>339.48192627666145</v>
      </c>
    </row>
    <row r="8" spans="1:12" ht="11.25">
      <c r="A8" s="469"/>
      <c r="B8" s="464">
        <f>B7+1</f>
        <v>1941</v>
      </c>
      <c r="C8" s="468">
        <v>101.28265838055762</v>
      </c>
      <c r="D8" s="468">
        <v>107.09462581612755</v>
      </c>
      <c r="E8" s="468">
        <v>95.59175379104983</v>
      </c>
      <c r="F8" s="468">
        <v>104.331584939998</v>
      </c>
      <c r="H8" s="470">
        <f>H7+1</f>
        <v>1942</v>
      </c>
      <c r="I8" s="471">
        <v>627.0387485733713</v>
      </c>
      <c r="J8" s="471">
        <v>188.50798496354417</v>
      </c>
      <c r="K8" s="471">
        <v>290.86725487263845</v>
      </c>
      <c r="L8" s="472">
        <v>342.8427248853607</v>
      </c>
    </row>
    <row r="9" spans="1:12" ht="11.25">
      <c r="A9" s="469"/>
      <c r="B9" s="464">
        <f>B8+1</f>
        <v>1942</v>
      </c>
      <c r="C9" s="468">
        <v>103.61470096382068</v>
      </c>
      <c r="D9" s="468">
        <v>111.35463452080394</v>
      </c>
      <c r="E9" s="468">
        <v>94.95108092900783</v>
      </c>
      <c r="F9" s="468">
        <v>105.36444536162757</v>
      </c>
      <c r="H9" s="473"/>
      <c r="I9" s="466"/>
      <c r="J9" s="466"/>
      <c r="K9" s="466"/>
      <c r="L9" s="466"/>
    </row>
    <row r="10" spans="1:12" ht="11.25">
      <c r="A10" s="469"/>
      <c r="B10" s="98"/>
      <c r="C10" s="474"/>
      <c r="D10" s="474"/>
      <c r="E10" s="474"/>
      <c r="F10" s="474"/>
      <c r="H10" s="473"/>
      <c r="I10" s="466"/>
      <c r="J10" s="466"/>
      <c r="K10" s="466"/>
      <c r="L10" s="466"/>
    </row>
    <row r="11" spans="2:12" ht="11.25">
      <c r="B11" s="456" t="s">
        <v>17</v>
      </c>
      <c r="C11" s="457" t="s">
        <v>153</v>
      </c>
      <c r="D11" s="458"/>
      <c r="E11" s="458"/>
      <c r="F11" s="459"/>
      <c r="H11" s="473"/>
      <c r="I11" s="466"/>
      <c r="J11" s="466"/>
      <c r="K11" s="466"/>
      <c r="L11" s="466"/>
    </row>
    <row r="12" spans="2:12" ht="11.25">
      <c r="B12" s="475"/>
      <c r="C12" s="464" t="s">
        <v>0</v>
      </c>
      <c r="D12" s="464" t="s">
        <v>1</v>
      </c>
      <c r="E12" s="464" t="s">
        <v>5</v>
      </c>
      <c r="F12" s="464" t="s">
        <v>7</v>
      </c>
      <c r="H12" s="473"/>
      <c r="I12" s="466"/>
      <c r="J12" s="466"/>
      <c r="K12" s="466"/>
      <c r="L12" s="466"/>
    </row>
    <row r="13" spans="2:12" ht="11.25">
      <c r="B13" s="464">
        <f>2004-66</f>
        <v>1938</v>
      </c>
      <c r="C13" s="468">
        <v>100</v>
      </c>
      <c r="D13" s="468">
        <v>100</v>
      </c>
      <c r="E13" s="468">
        <v>100</v>
      </c>
      <c r="F13" s="468">
        <v>100</v>
      </c>
      <c r="H13" s="473"/>
      <c r="I13" s="466"/>
      <c r="J13" s="466"/>
      <c r="K13" s="466"/>
      <c r="L13" s="466"/>
    </row>
    <row r="14" spans="2:12" ht="11.25">
      <c r="B14" s="464">
        <v>1939</v>
      </c>
      <c r="C14" s="468">
        <v>102.3972880373713</v>
      </c>
      <c r="D14" s="468">
        <v>102.17062136063062</v>
      </c>
      <c r="E14" s="468">
        <v>101.57275206310136</v>
      </c>
      <c r="F14" s="468">
        <v>107.5413271275813</v>
      </c>
      <c r="H14" s="473"/>
      <c r="I14" s="466"/>
      <c r="J14" s="466"/>
      <c r="K14" s="466"/>
      <c r="L14" s="466"/>
    </row>
    <row r="15" spans="2:12" ht="11.25">
      <c r="B15" s="464">
        <f>B14+1</f>
        <v>1940</v>
      </c>
      <c r="C15" s="468">
        <v>104.41077334301488</v>
      </c>
      <c r="D15" s="468">
        <v>106.6740975414891</v>
      </c>
      <c r="E15" s="468">
        <v>100.1710334953146</v>
      </c>
      <c r="F15" s="468">
        <v>115.316586879887</v>
      </c>
      <c r="H15" s="473"/>
      <c r="I15" s="466"/>
      <c r="J15" s="466"/>
      <c r="K15" s="466"/>
      <c r="L15" s="466"/>
    </row>
    <row r="16" spans="2:12" ht="11.25">
      <c r="B16" s="464">
        <f>B15+1</f>
        <v>1941</v>
      </c>
      <c r="C16" s="468">
        <v>107.2244220010302</v>
      </c>
      <c r="D16" s="468">
        <v>115.55579919897583</v>
      </c>
      <c r="E16" s="468">
        <v>100.63250078226548</v>
      </c>
      <c r="F16" s="468">
        <v>120.03629440411738</v>
      </c>
      <c r="H16" s="473"/>
      <c r="I16" s="466"/>
      <c r="J16" s="466"/>
      <c r="K16" s="466"/>
      <c r="L16" s="466"/>
    </row>
    <row r="17" spans="2:6" ht="11.25">
      <c r="B17" s="464">
        <f>B16+1</f>
        <v>1942</v>
      </c>
      <c r="C17" s="468">
        <v>110.22608629741049</v>
      </c>
      <c r="D17" s="468">
        <v>121.74599401606024</v>
      </c>
      <c r="E17" s="468">
        <v>101.63024841532688</v>
      </c>
      <c r="F17" s="468">
        <v>128.35842536871488</v>
      </c>
    </row>
    <row r="18" spans="1:13" ht="11.25">
      <c r="A18" s="476"/>
      <c r="C18" s="99"/>
      <c r="D18" s="99"/>
      <c r="E18" s="99"/>
      <c r="F18" s="99"/>
      <c r="H18" s="450" t="s">
        <v>243</v>
      </c>
      <c r="I18" s="451" t="s">
        <v>153</v>
      </c>
      <c r="J18" s="452"/>
      <c r="K18" s="452"/>
      <c r="L18" s="453"/>
      <c r="M18" s="454"/>
    </row>
    <row r="19" spans="2:12" ht="11.25" hidden="1">
      <c r="B19" s="450" t="s">
        <v>244</v>
      </c>
      <c r="C19" s="477" t="s">
        <v>153</v>
      </c>
      <c r="D19" s="478"/>
      <c r="E19" s="478"/>
      <c r="F19" s="479"/>
      <c r="H19" s="450" t="s">
        <v>244</v>
      </c>
      <c r="I19" s="451" t="s">
        <v>153</v>
      </c>
      <c r="J19" s="452"/>
      <c r="K19" s="452"/>
      <c r="L19" s="453"/>
    </row>
    <row r="20" spans="2:12" ht="11.25" hidden="1">
      <c r="B20" s="450" t="s">
        <v>245</v>
      </c>
      <c r="C20" s="477" t="s">
        <v>246</v>
      </c>
      <c r="D20" s="478"/>
      <c r="E20" s="478"/>
      <c r="F20" s="479"/>
      <c r="H20" s="450" t="s">
        <v>245</v>
      </c>
      <c r="I20" s="451" t="s">
        <v>246</v>
      </c>
      <c r="J20" s="452"/>
      <c r="K20" s="452"/>
      <c r="L20" s="453"/>
    </row>
    <row r="21" spans="2:12" ht="11.25" hidden="1">
      <c r="B21" s="460"/>
      <c r="C21" s="480" t="s">
        <v>0</v>
      </c>
      <c r="D21" s="480" t="s">
        <v>1</v>
      </c>
      <c r="E21" s="480" t="s">
        <v>5</v>
      </c>
      <c r="F21" s="481" t="s">
        <v>7</v>
      </c>
      <c r="H21" s="460"/>
      <c r="I21" s="462" t="s">
        <v>0</v>
      </c>
      <c r="J21" s="462" t="s">
        <v>1</v>
      </c>
      <c r="K21" s="462" t="s">
        <v>5</v>
      </c>
      <c r="L21" s="463" t="s">
        <v>7</v>
      </c>
    </row>
    <row r="22" spans="2:12" ht="11.25" hidden="1">
      <c r="B22" s="465">
        <f>2004-66</f>
        <v>1938</v>
      </c>
      <c r="C22" s="482">
        <v>100</v>
      </c>
      <c r="D22" s="474">
        <v>100</v>
      </c>
      <c r="E22" s="474">
        <v>100</v>
      </c>
      <c r="F22" s="483">
        <v>100</v>
      </c>
      <c r="H22" s="465">
        <f>2004-66</f>
        <v>1938</v>
      </c>
      <c r="I22" s="484">
        <v>520.2395232492908</v>
      </c>
      <c r="J22" s="466">
        <v>152.60150671609935</v>
      </c>
      <c r="K22" s="466">
        <v>250.76058776374398</v>
      </c>
      <c r="L22" s="467">
        <v>302.9701664434292</v>
      </c>
    </row>
    <row r="23" spans="2:12" ht="11.25" hidden="1">
      <c r="B23" s="465">
        <v>1939</v>
      </c>
      <c r="C23" s="482">
        <v>101.31902196753937</v>
      </c>
      <c r="D23" s="474">
        <v>101.73565637744133</v>
      </c>
      <c r="E23" s="474">
        <v>101.09878171117894</v>
      </c>
      <c r="F23" s="483">
        <v>102.50375471055966</v>
      </c>
      <c r="H23" s="465">
        <v>1939</v>
      </c>
      <c r="I23" s="484">
        <v>527.1015968447709</v>
      </c>
      <c r="J23" s="466">
        <v>155.2501444994889</v>
      </c>
      <c r="K23" s="466">
        <v>253.51589924093682</v>
      </c>
      <c r="L23" s="467">
        <v>310.555796257347</v>
      </c>
    </row>
    <row r="24" spans="2:12" ht="11.25" hidden="1">
      <c r="B24" s="465">
        <f>B23+1</f>
        <v>1940</v>
      </c>
      <c r="C24" s="482">
        <v>101.81937720728664</v>
      </c>
      <c r="D24" s="474">
        <v>103.00254121801389</v>
      </c>
      <c r="E24" s="474">
        <v>96.81386588803349</v>
      </c>
      <c r="F24" s="483">
        <v>101.85100963535757</v>
      </c>
      <c r="H24" s="465">
        <f>H23+1</f>
        <v>1940</v>
      </c>
      <c r="I24" s="484">
        <v>529.704642558585</v>
      </c>
      <c r="J24" s="466">
        <v>157.18342985456047</v>
      </c>
      <c r="K24" s="466">
        <v>242.7710191376356</v>
      </c>
      <c r="L24" s="467">
        <v>308.57817341655596</v>
      </c>
    </row>
    <row r="25" spans="2:12" ht="11.25" hidden="1">
      <c r="B25" s="465">
        <f>B24+1</f>
        <v>1941</v>
      </c>
      <c r="C25" s="482">
        <v>103.83014384832482</v>
      </c>
      <c r="D25" s="474">
        <v>108.890552338391</v>
      </c>
      <c r="E25" s="474">
        <v>97.01186311891277</v>
      </c>
      <c r="F25" s="483">
        <v>105.09397010289906</v>
      </c>
      <c r="H25" s="465">
        <f>H24+1</f>
        <v>1941</v>
      </c>
      <c r="I25" s="484">
        <v>540.1654453455778</v>
      </c>
      <c r="J25" s="466">
        <v>166.16862353986744</v>
      </c>
      <c r="K25" s="466">
        <v>243.26751815754443</v>
      </c>
      <c r="L25" s="467">
        <v>318.40337614276103</v>
      </c>
    </row>
    <row r="26" spans="2:12" ht="11.25" hidden="1">
      <c r="B26" s="470">
        <f>B25+1</f>
        <v>1942</v>
      </c>
      <c r="C26" s="485">
        <v>106.38315950398278</v>
      </c>
      <c r="D26" s="486">
        <v>113.45822646353437</v>
      </c>
      <c r="E26" s="486">
        <v>96.81999963694395</v>
      </c>
      <c r="F26" s="487">
        <v>106.60678373731419</v>
      </c>
      <c r="H26" s="470">
        <f>H25+1</f>
        <v>1942</v>
      </c>
      <c r="I26" s="488">
        <v>553.4472418210526</v>
      </c>
      <c r="J26" s="471">
        <v>173.13896307671763</v>
      </c>
      <c r="K26" s="471">
        <v>242.7864001624554</v>
      </c>
      <c r="L26" s="472">
        <v>322.98675012892744</v>
      </c>
    </row>
    <row r="27" ht="11.25"/>
    <row r="28" ht="11.25"/>
    <row r="29" ht="11.25"/>
    <row r="30" ht="11.25"/>
    <row r="31" ht="11.25"/>
    <row r="32" ht="11.25"/>
    <row r="33" ht="11.25"/>
    <row r="34" ht="11.25"/>
    <row r="35" ht="11.25"/>
    <row r="36" ht="11.25"/>
    <row r="37" ht="11.25"/>
  </sheetData>
  <mergeCells count="1">
    <mergeCell ref="B1:O1"/>
  </mergeCells>
  <printOptions/>
  <pageMargins left="0.75" right="0.75" top="1" bottom="1" header="0.4921259845" footer="0.4921259845"/>
  <pageSetup horizontalDpi="600" verticalDpi="600" orientation="portrait" paperSize="9" r:id="rId3"/>
  <drawing r:id="rId2"/>
  <legacyDrawing r:id="rId1"/>
</worksheet>
</file>

<file path=xl/worksheets/sheet29.xml><?xml version="1.0" encoding="utf-8"?>
<worksheet xmlns="http://schemas.openxmlformats.org/spreadsheetml/2006/main" xmlns:r="http://schemas.openxmlformats.org/officeDocument/2006/relationships">
  <dimension ref="B1:F21"/>
  <sheetViews>
    <sheetView showGridLines="0" workbookViewId="0" topLeftCell="A1">
      <selection activeCell="A1" sqref="A1"/>
    </sheetView>
  </sheetViews>
  <sheetFormatPr defaultColWidth="11.421875" defaultRowHeight="12.75"/>
  <cols>
    <col min="1" max="1" width="3.7109375" style="1" customWidth="1"/>
    <col min="2" max="2" width="23.421875" style="1" customWidth="1"/>
    <col min="3" max="3" width="19.8515625" style="1" customWidth="1"/>
    <col min="4" max="4" width="16.8515625" style="1" customWidth="1"/>
    <col min="5" max="5" width="18.28125" style="1" customWidth="1"/>
    <col min="6" max="6" width="18.00390625" style="1" customWidth="1"/>
    <col min="7" max="16384" width="11.421875" style="1" customWidth="1"/>
  </cols>
  <sheetData>
    <row r="1" ht="15" customHeight="1">
      <c r="B1" s="185" t="s">
        <v>256</v>
      </c>
    </row>
    <row r="2" ht="13.5" customHeight="1">
      <c r="B2" s="275"/>
    </row>
    <row r="3" s="112" customFormat="1" ht="20.25" customHeight="1">
      <c r="B3" s="185" t="s">
        <v>326</v>
      </c>
    </row>
    <row r="4" spans="2:6" ht="24" customHeight="1">
      <c r="B4" s="2" t="s">
        <v>257</v>
      </c>
      <c r="C4" s="2" t="s">
        <v>258</v>
      </c>
      <c r="D4" s="2" t="s">
        <v>259</v>
      </c>
      <c r="E4" s="55"/>
      <c r="F4" s="55"/>
    </row>
    <row r="5" spans="2:6" ht="12" customHeight="1">
      <c r="B5" s="489" t="s">
        <v>260</v>
      </c>
      <c r="C5" s="490">
        <v>168</v>
      </c>
      <c r="D5" s="490">
        <v>168</v>
      </c>
      <c r="E5" s="55"/>
      <c r="F5" s="55"/>
    </row>
    <row r="6" spans="2:6" ht="12" customHeight="1">
      <c r="B6" s="491" t="s">
        <v>261</v>
      </c>
      <c r="C6" s="492">
        <v>168</v>
      </c>
      <c r="D6" s="492">
        <v>164</v>
      </c>
      <c r="E6" s="55"/>
      <c r="F6" s="55"/>
    </row>
    <row r="7" spans="2:6" ht="12" customHeight="1">
      <c r="B7" s="493" t="s">
        <v>262</v>
      </c>
      <c r="C7" s="494">
        <v>168</v>
      </c>
      <c r="D7" s="494">
        <v>160</v>
      </c>
      <c r="E7" s="55"/>
      <c r="F7" s="55"/>
    </row>
    <row r="8" spans="2:6" ht="12" customHeight="1">
      <c r="B8" s="495"/>
      <c r="C8" s="496"/>
      <c r="D8" s="496"/>
      <c r="E8" s="55"/>
      <c r="F8" s="55"/>
    </row>
    <row r="9" spans="2:6" s="112" customFormat="1" ht="20.25" customHeight="1">
      <c r="B9" s="497" t="s">
        <v>327</v>
      </c>
      <c r="C9" s="498"/>
      <c r="D9" s="498"/>
      <c r="E9" s="498"/>
      <c r="F9" s="498"/>
    </row>
    <row r="10" spans="2:6" ht="12" customHeight="1">
      <c r="B10" s="186" t="s">
        <v>263</v>
      </c>
      <c r="C10" s="186" t="s">
        <v>258</v>
      </c>
      <c r="D10" s="499" t="s">
        <v>264</v>
      </c>
      <c r="E10" s="499"/>
      <c r="F10" s="499"/>
    </row>
    <row r="11" spans="2:6" ht="12" customHeight="1">
      <c r="B11" s="186"/>
      <c r="C11" s="186"/>
      <c r="D11" s="500" t="s">
        <v>265</v>
      </c>
      <c r="E11" s="500" t="s">
        <v>266</v>
      </c>
      <c r="F11" s="500" t="s">
        <v>267</v>
      </c>
    </row>
    <row r="12" spans="2:6" ht="12" customHeight="1">
      <c r="B12" s="501">
        <v>1949</v>
      </c>
      <c r="C12" s="490">
        <v>169</v>
      </c>
      <c r="D12" s="490">
        <v>161</v>
      </c>
      <c r="E12" s="490"/>
      <c r="F12" s="490"/>
    </row>
    <row r="13" spans="2:6" ht="12" customHeight="1">
      <c r="B13" s="502">
        <v>1950</v>
      </c>
      <c r="C13" s="492">
        <v>170</v>
      </c>
      <c r="D13" s="492">
        <v>162</v>
      </c>
      <c r="E13" s="492">
        <v>166</v>
      </c>
      <c r="F13" s="492"/>
    </row>
    <row r="14" spans="2:6" ht="12" customHeight="1">
      <c r="B14" s="502">
        <v>1951</v>
      </c>
      <c r="C14" s="492">
        <v>171</v>
      </c>
      <c r="D14" s="492">
        <v>163</v>
      </c>
      <c r="E14" s="492">
        <v>167</v>
      </c>
      <c r="F14" s="492">
        <v>171</v>
      </c>
    </row>
    <row r="15" spans="2:6" ht="12" customHeight="1">
      <c r="B15" s="503" t="s">
        <v>268</v>
      </c>
      <c r="C15" s="494">
        <v>172</v>
      </c>
      <c r="D15" s="494">
        <v>164</v>
      </c>
      <c r="E15" s="494">
        <v>168</v>
      </c>
      <c r="F15" s="494">
        <v>172</v>
      </c>
    </row>
    <row r="16" spans="2:6" ht="28.5" customHeight="1">
      <c r="B16" s="55"/>
      <c r="C16" s="55"/>
      <c r="D16" s="55"/>
      <c r="E16" s="55"/>
      <c r="F16" s="55"/>
    </row>
    <row r="17" spans="2:6" s="112" customFormat="1" ht="20.25" customHeight="1">
      <c r="B17" s="497" t="s">
        <v>269</v>
      </c>
      <c r="C17" s="498"/>
      <c r="D17" s="498"/>
      <c r="E17" s="498"/>
      <c r="F17" s="498"/>
    </row>
    <row r="18" spans="2:6" ht="24" customHeight="1">
      <c r="B18" s="2" t="s">
        <v>270</v>
      </c>
      <c r="C18" s="2" t="s">
        <v>271</v>
      </c>
      <c r="D18" s="2" t="s">
        <v>272</v>
      </c>
      <c r="E18" s="2" t="s">
        <v>273</v>
      </c>
      <c r="F18" s="2" t="s">
        <v>259</v>
      </c>
    </row>
    <row r="19" spans="2:6" ht="12" customHeight="1">
      <c r="B19" s="504" t="s">
        <v>328</v>
      </c>
      <c r="C19" s="505">
        <v>59</v>
      </c>
      <c r="D19" s="505">
        <v>17</v>
      </c>
      <c r="E19" s="505">
        <v>168</v>
      </c>
      <c r="F19" s="505">
        <v>160</v>
      </c>
    </row>
    <row r="20" spans="2:6" ht="12" customHeight="1">
      <c r="B20" s="506" t="s">
        <v>329</v>
      </c>
      <c r="C20" s="507">
        <v>58</v>
      </c>
      <c r="D20" s="507">
        <v>16</v>
      </c>
      <c r="E20" s="507">
        <v>168</v>
      </c>
      <c r="F20" s="507">
        <v>164</v>
      </c>
    </row>
    <row r="21" spans="2:6" ht="12" customHeight="1">
      <c r="B21" s="508" t="s">
        <v>330</v>
      </c>
      <c r="C21" s="509">
        <v>56</v>
      </c>
      <c r="D21" s="509">
        <v>16</v>
      </c>
      <c r="E21" s="509">
        <v>168</v>
      </c>
      <c r="F21" s="509">
        <v>168</v>
      </c>
    </row>
    <row r="24" ht="11.25"/>
    <row r="25" ht="11.25"/>
    <row r="26" ht="11.25"/>
    <row r="27" ht="11.25"/>
    <row r="28" ht="11.25"/>
    <row r="29" ht="11.25"/>
    <row r="30" ht="11.25"/>
  </sheetData>
  <mergeCells count="5">
    <mergeCell ref="B9:F9"/>
    <mergeCell ref="B17:F17"/>
    <mergeCell ref="B10:B11"/>
    <mergeCell ref="C10:C11"/>
    <mergeCell ref="D10:F10"/>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R27"/>
  <sheetViews>
    <sheetView showGridLines="0" workbookViewId="0" topLeftCell="A1">
      <selection activeCell="A1" sqref="A1"/>
    </sheetView>
  </sheetViews>
  <sheetFormatPr defaultColWidth="11.421875" defaultRowHeight="12.75"/>
  <cols>
    <col min="1" max="1" width="3.7109375" style="1" customWidth="1"/>
    <col min="2" max="2" width="3.28125" style="1" customWidth="1"/>
    <col min="3" max="3" width="37.28125" style="1" customWidth="1"/>
    <col min="4" max="4" width="21.57421875" style="1" customWidth="1"/>
    <col min="5" max="5" width="13.57421875" style="1" customWidth="1"/>
    <col min="6" max="6" width="11.28125" style="1" customWidth="1"/>
    <col min="7" max="7" width="11.00390625" style="108" customWidth="1"/>
    <col min="8" max="8" width="12.57421875" style="108" customWidth="1"/>
    <col min="9" max="9" width="14.140625" style="108" customWidth="1"/>
    <col min="10" max="12" width="11.421875" style="1" customWidth="1"/>
    <col min="13" max="18" width="11.421875" style="108" customWidth="1"/>
    <col min="19" max="16384" width="11.421875" style="1" customWidth="1"/>
  </cols>
  <sheetData>
    <row r="1" spans="2:18" s="112" customFormat="1" ht="15" customHeight="1">
      <c r="B1" s="203" t="s">
        <v>57</v>
      </c>
      <c r="C1" s="204"/>
      <c r="D1" s="204"/>
      <c r="E1" s="204"/>
      <c r="F1" s="204"/>
      <c r="G1" s="204"/>
      <c r="H1" s="204"/>
      <c r="I1" s="204"/>
      <c r="M1" s="111"/>
      <c r="N1" s="111"/>
      <c r="O1" s="111"/>
      <c r="P1" s="111"/>
      <c r="Q1" s="111"/>
      <c r="R1" s="111"/>
    </row>
    <row r="3" spans="2:18" s="112" customFormat="1" ht="37.5" customHeight="1">
      <c r="B3" s="166"/>
      <c r="C3" s="167"/>
      <c r="D3" s="186" t="s">
        <v>80</v>
      </c>
      <c r="E3" s="186" t="s">
        <v>76</v>
      </c>
      <c r="F3" s="186"/>
      <c r="G3" s="186" t="s">
        <v>77</v>
      </c>
      <c r="H3" s="186"/>
      <c r="I3" s="186"/>
      <c r="J3" s="110"/>
      <c r="K3" s="110"/>
      <c r="L3" s="110"/>
      <c r="M3" s="111"/>
      <c r="N3" s="111"/>
      <c r="O3" s="111"/>
      <c r="P3" s="111"/>
      <c r="Q3" s="111"/>
      <c r="R3" s="111"/>
    </row>
    <row r="4" spans="2:18" s="112" customFormat="1" ht="45.75" customHeight="1">
      <c r="B4" s="168"/>
      <c r="C4" s="113"/>
      <c r="D4" s="186"/>
      <c r="E4" s="2" t="s">
        <v>79</v>
      </c>
      <c r="F4" s="2" t="s">
        <v>75</v>
      </c>
      <c r="G4" s="151" t="s">
        <v>34</v>
      </c>
      <c r="H4" s="151" t="s">
        <v>35</v>
      </c>
      <c r="I4" s="151" t="s">
        <v>36</v>
      </c>
      <c r="J4" s="110"/>
      <c r="K4" s="110"/>
      <c r="L4" s="110"/>
      <c r="M4" s="111"/>
      <c r="N4" s="111"/>
      <c r="O4" s="111"/>
      <c r="P4" s="111"/>
      <c r="Q4" s="111"/>
      <c r="R4" s="111"/>
    </row>
    <row r="5" spans="2:18" s="109" customFormat="1" ht="26.25" customHeight="1">
      <c r="B5" s="190" t="s">
        <v>87</v>
      </c>
      <c r="C5" s="190"/>
      <c r="D5" s="152">
        <v>28441</v>
      </c>
      <c r="E5" s="152">
        <v>3036</v>
      </c>
      <c r="F5" s="153">
        <v>802</v>
      </c>
      <c r="G5" s="154">
        <f>D5/$D$20</f>
        <v>0.22612781655986133</v>
      </c>
      <c r="H5" s="154">
        <v>0.17</v>
      </c>
      <c r="I5" s="154">
        <v>0.31</v>
      </c>
      <c r="J5" s="114"/>
      <c r="K5" s="114"/>
      <c r="L5" s="115"/>
      <c r="M5" s="116"/>
      <c r="N5" s="116"/>
      <c r="O5" s="116"/>
      <c r="P5" s="116"/>
      <c r="Q5" s="116"/>
      <c r="R5" s="116"/>
    </row>
    <row r="6" spans="2:18" s="3" customFormat="1" ht="12" customHeight="1">
      <c r="B6" s="169"/>
      <c r="C6" s="106" t="s">
        <v>25</v>
      </c>
      <c r="D6" s="34">
        <v>4091</v>
      </c>
      <c r="E6" s="34">
        <v>2049</v>
      </c>
      <c r="F6" s="117">
        <v>16</v>
      </c>
      <c r="G6" s="118">
        <f>D6/$D$20</f>
        <v>0.03252659532176762</v>
      </c>
      <c r="H6" s="118">
        <v>0.09</v>
      </c>
      <c r="I6" s="118">
        <v>0.01</v>
      </c>
      <c r="J6" s="119"/>
      <c r="K6" s="119"/>
      <c r="L6" s="120"/>
      <c r="M6" s="121"/>
      <c r="N6" s="121"/>
      <c r="O6" s="121"/>
      <c r="P6" s="121"/>
      <c r="Q6" s="121"/>
      <c r="R6" s="121"/>
    </row>
    <row r="7" spans="2:18" s="3" customFormat="1" ht="26.25" customHeight="1">
      <c r="B7" s="169"/>
      <c r="C7" s="122" t="s">
        <v>74</v>
      </c>
      <c r="D7" s="123">
        <v>15878</v>
      </c>
      <c r="E7" s="124">
        <v>791</v>
      </c>
      <c r="F7" s="124">
        <v>403</v>
      </c>
      <c r="G7" s="125">
        <f>D7/$D$20</f>
        <v>0.12624230763114794</v>
      </c>
      <c r="H7" s="125">
        <v>0.07</v>
      </c>
      <c r="I7" s="125">
        <v>0.15</v>
      </c>
      <c r="J7" s="119"/>
      <c r="K7" s="119"/>
      <c r="L7" s="120"/>
      <c r="M7" s="121"/>
      <c r="N7" s="121"/>
      <c r="O7" s="121"/>
      <c r="P7" s="121"/>
      <c r="Q7" s="121"/>
      <c r="R7" s="121"/>
    </row>
    <row r="8" spans="2:18" s="3" customFormat="1" ht="13.5" customHeight="1">
      <c r="B8" s="169"/>
      <c r="C8" s="122" t="s">
        <v>26</v>
      </c>
      <c r="D8" s="34">
        <v>6346</v>
      </c>
      <c r="E8" s="117">
        <v>67</v>
      </c>
      <c r="F8" s="117">
        <v>346</v>
      </c>
      <c r="G8" s="118">
        <f>D8/$D$20</f>
        <v>0.05045557905449457</v>
      </c>
      <c r="H8" s="118">
        <v>0.01</v>
      </c>
      <c r="I8" s="118">
        <v>0.14</v>
      </c>
      <c r="J8" s="119"/>
      <c r="K8" s="119"/>
      <c r="L8" s="126"/>
      <c r="M8" s="121"/>
      <c r="N8" s="121"/>
      <c r="O8" s="121"/>
      <c r="P8" s="121"/>
      <c r="Q8" s="121"/>
      <c r="R8" s="121"/>
    </row>
    <row r="9" spans="2:18" s="3" customFormat="1" ht="13.5" customHeight="1">
      <c r="B9" s="170"/>
      <c r="C9" s="127" t="s">
        <v>78</v>
      </c>
      <c r="D9" s="47">
        <v>2126</v>
      </c>
      <c r="E9" s="128">
        <v>129</v>
      </c>
      <c r="F9" s="128">
        <v>37</v>
      </c>
      <c r="G9" s="129">
        <f>D9/$D$20</f>
        <v>0.016903334552451223</v>
      </c>
      <c r="H9" s="129">
        <v>0</v>
      </c>
      <c r="I9" s="129">
        <v>0.02</v>
      </c>
      <c r="J9" s="119"/>
      <c r="K9" s="119"/>
      <c r="L9" s="120"/>
      <c r="M9" s="121"/>
      <c r="N9" s="121"/>
      <c r="O9" s="121"/>
      <c r="P9" s="121"/>
      <c r="Q9" s="121"/>
      <c r="R9" s="121"/>
    </row>
    <row r="10" spans="2:18" s="3" customFormat="1" ht="27.75" customHeight="1">
      <c r="B10" s="190" t="s">
        <v>88</v>
      </c>
      <c r="C10" s="190"/>
      <c r="D10" s="152">
        <v>97333</v>
      </c>
      <c r="E10" s="153" t="s">
        <v>33</v>
      </c>
      <c r="F10" s="153" t="s">
        <v>33</v>
      </c>
      <c r="G10" s="155" t="s">
        <v>82</v>
      </c>
      <c r="H10" s="154">
        <v>0.83</v>
      </c>
      <c r="I10" s="154">
        <v>0.69</v>
      </c>
      <c r="J10" s="130"/>
      <c r="K10" s="130"/>
      <c r="L10" s="131"/>
      <c r="M10" s="121"/>
      <c r="N10" s="121"/>
      <c r="O10" s="121"/>
      <c r="P10" s="121"/>
      <c r="Q10" s="121"/>
      <c r="R10" s="121"/>
    </row>
    <row r="11" spans="2:18" s="135" customFormat="1" ht="12" customHeight="1">
      <c r="B11" s="200" t="s">
        <v>72</v>
      </c>
      <c r="C11" s="200"/>
      <c r="D11" s="34"/>
      <c r="E11" s="34">
        <v>1320</v>
      </c>
      <c r="F11" s="117">
        <v>115</v>
      </c>
      <c r="G11" s="118">
        <f>SUM(G12:G13)</f>
        <v>0.15053985720419166</v>
      </c>
      <c r="H11" s="118">
        <v>0.2</v>
      </c>
      <c r="I11" s="118">
        <v>0.05</v>
      </c>
      <c r="J11" s="132"/>
      <c r="K11" s="132"/>
      <c r="L11" s="133"/>
      <c r="M11" s="134"/>
      <c r="N11" s="134"/>
      <c r="O11" s="134"/>
      <c r="P11" s="134"/>
      <c r="Q11" s="134"/>
      <c r="R11" s="134"/>
    </row>
    <row r="12" spans="2:18" s="142" customFormat="1" ht="12" customHeight="1">
      <c r="B12" s="171"/>
      <c r="C12" s="136" t="s">
        <v>27</v>
      </c>
      <c r="D12" s="39">
        <v>16194</v>
      </c>
      <c r="E12" s="39">
        <v>1068</v>
      </c>
      <c r="F12" s="137">
        <v>92</v>
      </c>
      <c r="G12" s="138">
        <f>D12/$D$20</f>
        <v>0.12875475058438152</v>
      </c>
      <c r="H12" s="138">
        <v>0.18</v>
      </c>
      <c r="I12" s="138">
        <v>0.04</v>
      </c>
      <c r="J12" s="139"/>
      <c r="K12" s="139"/>
      <c r="L12" s="140"/>
      <c r="M12" s="141"/>
      <c r="N12" s="141"/>
      <c r="O12" s="141"/>
      <c r="P12" s="141"/>
      <c r="Q12" s="141"/>
      <c r="R12" s="141"/>
    </row>
    <row r="13" spans="2:18" s="142" customFormat="1" ht="12" customHeight="1">
      <c r="B13" s="171"/>
      <c r="C13" s="136" t="s">
        <v>28</v>
      </c>
      <c r="D13" s="39">
        <v>2740</v>
      </c>
      <c r="E13" s="137">
        <v>252</v>
      </c>
      <c r="F13" s="137">
        <v>23</v>
      </c>
      <c r="G13" s="138">
        <f>D13/$D$20</f>
        <v>0.021785106619810136</v>
      </c>
      <c r="H13" s="138">
        <v>0.02</v>
      </c>
      <c r="I13" s="138">
        <v>0.01</v>
      </c>
      <c r="J13" s="139"/>
      <c r="K13" s="139"/>
      <c r="L13" s="140"/>
      <c r="M13" s="141"/>
      <c r="N13" s="141"/>
      <c r="O13" s="141"/>
      <c r="P13" s="141"/>
      <c r="Q13" s="141"/>
      <c r="R13" s="141"/>
    </row>
    <row r="14" spans="2:18" s="135" customFormat="1" ht="12" customHeight="1">
      <c r="B14" s="201" t="s">
        <v>73</v>
      </c>
      <c r="C14" s="202"/>
      <c r="D14" s="34"/>
      <c r="E14" s="117" t="s">
        <v>33</v>
      </c>
      <c r="F14" s="117" t="s">
        <v>33</v>
      </c>
      <c r="G14" s="118">
        <f>SUM(G16:G19)</f>
        <v>0.6085518469636014</v>
      </c>
      <c r="H14" s="118">
        <v>0.63</v>
      </c>
      <c r="I14" s="118">
        <v>0.64</v>
      </c>
      <c r="J14" s="132"/>
      <c r="K14" s="132"/>
      <c r="L14" s="133"/>
      <c r="M14" s="134"/>
      <c r="N14" s="134"/>
      <c r="O14" s="134"/>
      <c r="P14" s="134"/>
      <c r="Q14" s="134"/>
      <c r="R14" s="134"/>
    </row>
    <row r="15" spans="2:18" s="142" customFormat="1" ht="12" customHeight="1">
      <c r="B15" s="171"/>
      <c r="C15" s="136" t="s">
        <v>89</v>
      </c>
      <c r="D15" s="39">
        <v>1859</v>
      </c>
      <c r="E15" s="137">
        <v>444</v>
      </c>
      <c r="F15" s="137"/>
      <c r="G15" s="138">
        <f aca="true" t="shared" si="0" ref="G15:G20">D15/$D$20</f>
        <v>0.014780479272345637</v>
      </c>
      <c r="H15" s="138">
        <v>0.07</v>
      </c>
      <c r="I15" s="138"/>
      <c r="J15" s="143"/>
      <c r="K15" s="143"/>
      <c r="L15" s="140"/>
      <c r="M15" s="141"/>
      <c r="N15" s="141"/>
      <c r="O15" s="141"/>
      <c r="P15" s="141"/>
      <c r="Q15" s="141"/>
      <c r="R15" s="141"/>
    </row>
    <row r="16" spans="2:18" s="142" customFormat="1" ht="12" customHeight="1">
      <c r="B16" s="171"/>
      <c r="C16" s="136" t="s">
        <v>37</v>
      </c>
      <c r="D16" s="137">
        <v>108</v>
      </c>
      <c r="E16" s="137">
        <v>92</v>
      </c>
      <c r="F16" s="137" t="s">
        <v>29</v>
      </c>
      <c r="G16" s="138">
        <f t="shared" si="0"/>
        <v>0.0008586830346494506</v>
      </c>
      <c r="H16" s="138">
        <v>0</v>
      </c>
      <c r="I16" s="138" t="s">
        <v>29</v>
      </c>
      <c r="J16" s="143"/>
      <c r="K16" s="143"/>
      <c r="L16" s="143"/>
      <c r="M16" s="141"/>
      <c r="N16" s="141"/>
      <c r="O16" s="141"/>
      <c r="P16" s="141"/>
      <c r="Q16" s="141"/>
      <c r="R16" s="141"/>
    </row>
    <row r="17" spans="2:18" s="142" customFormat="1" ht="12" customHeight="1">
      <c r="B17" s="171"/>
      <c r="C17" s="136" t="s">
        <v>30</v>
      </c>
      <c r="D17" s="39">
        <v>42023</v>
      </c>
      <c r="E17" s="137" t="s">
        <v>71</v>
      </c>
      <c r="F17" s="137" t="s">
        <v>33</v>
      </c>
      <c r="G17" s="138">
        <f t="shared" si="0"/>
        <v>0.33411515893586907</v>
      </c>
      <c r="H17" s="138">
        <v>0.24</v>
      </c>
      <c r="I17" s="138">
        <v>0.2</v>
      </c>
      <c r="J17" s="143"/>
      <c r="K17" s="143"/>
      <c r="L17" s="140"/>
      <c r="M17" s="141"/>
      <c r="N17" s="141"/>
      <c r="O17" s="141"/>
      <c r="P17" s="141"/>
      <c r="Q17" s="141"/>
      <c r="R17" s="141"/>
    </row>
    <row r="18" spans="2:18" s="142" customFormat="1" ht="12" customHeight="1">
      <c r="B18" s="171"/>
      <c r="C18" s="136" t="s">
        <v>31</v>
      </c>
      <c r="D18" s="39">
        <v>2864</v>
      </c>
      <c r="E18" s="137" t="s">
        <v>83</v>
      </c>
      <c r="F18" s="137" t="s">
        <v>33</v>
      </c>
      <c r="G18" s="138">
        <f t="shared" si="0"/>
        <v>0.022771001955889134</v>
      </c>
      <c r="H18" s="138">
        <v>0.02</v>
      </c>
      <c r="I18" s="138">
        <v>0.01</v>
      </c>
      <c r="J18" s="143"/>
      <c r="K18" s="143"/>
      <c r="L18" s="140"/>
      <c r="M18" s="141"/>
      <c r="N18" s="141"/>
      <c r="O18" s="141"/>
      <c r="P18" s="141"/>
      <c r="Q18" s="141"/>
      <c r="R18" s="141"/>
    </row>
    <row r="19" spans="2:18" s="142" customFormat="1" ht="12" customHeight="1">
      <c r="B19" s="171"/>
      <c r="C19" s="136" t="s">
        <v>32</v>
      </c>
      <c r="D19" s="39">
        <v>31545</v>
      </c>
      <c r="E19" s="137" t="s">
        <v>33</v>
      </c>
      <c r="F19" s="137" t="s">
        <v>33</v>
      </c>
      <c r="G19" s="138">
        <f t="shared" si="0"/>
        <v>0.2508070030371937</v>
      </c>
      <c r="H19" s="138">
        <v>0.3</v>
      </c>
      <c r="I19" s="138">
        <v>0.43</v>
      </c>
      <c r="J19" s="143"/>
      <c r="K19" s="143"/>
      <c r="L19" s="140"/>
      <c r="M19" s="141"/>
      <c r="N19" s="141"/>
      <c r="O19" s="141"/>
      <c r="P19" s="141"/>
      <c r="Q19" s="141"/>
      <c r="R19" s="141"/>
    </row>
    <row r="20" spans="2:18" s="112" customFormat="1" ht="23.25" customHeight="1">
      <c r="B20" s="205" t="s">
        <v>42</v>
      </c>
      <c r="C20" s="205"/>
      <c r="D20" s="156">
        <v>125774</v>
      </c>
      <c r="E20" s="157"/>
      <c r="F20" s="157"/>
      <c r="G20" s="158">
        <f t="shared" si="0"/>
        <v>1</v>
      </c>
      <c r="H20" s="158">
        <v>1</v>
      </c>
      <c r="I20" s="158">
        <f>I10+I5</f>
        <v>1</v>
      </c>
      <c r="J20" s="144"/>
      <c r="K20" s="144"/>
      <c r="L20" s="145"/>
      <c r="M20" s="111"/>
      <c r="N20" s="111"/>
      <c r="O20" s="111"/>
      <c r="P20" s="111"/>
      <c r="Q20" s="111"/>
      <c r="R20" s="111"/>
    </row>
    <row r="21" spans="2:18" s="112" customFormat="1" ht="7.5" customHeight="1">
      <c r="B21" s="159"/>
      <c r="C21" s="159"/>
      <c r="D21" s="160"/>
      <c r="E21" s="144"/>
      <c r="F21" s="144"/>
      <c r="G21" s="161"/>
      <c r="H21" s="161"/>
      <c r="I21" s="161"/>
      <c r="J21" s="144"/>
      <c r="K21" s="144"/>
      <c r="L21" s="145"/>
      <c r="M21" s="111"/>
      <c r="N21" s="111"/>
      <c r="O21" s="111"/>
      <c r="P21" s="111"/>
      <c r="Q21" s="111"/>
      <c r="R21" s="111"/>
    </row>
    <row r="22" spans="2:12" ht="12.75" customHeight="1">
      <c r="B22" s="146" t="s">
        <v>58</v>
      </c>
      <c r="C22" s="147"/>
      <c r="D22" s="131"/>
      <c r="E22" s="148"/>
      <c r="F22" s="148"/>
      <c r="G22" s="149"/>
      <c r="H22" s="149"/>
      <c r="I22" s="149"/>
      <c r="J22" s="148"/>
      <c r="K22" s="148"/>
      <c r="L22" s="150"/>
    </row>
    <row r="23" spans="2:12" ht="15.75" customHeight="1">
      <c r="B23" s="1" t="s">
        <v>59</v>
      </c>
      <c r="C23" s="147"/>
      <c r="D23" s="131"/>
      <c r="E23" s="148"/>
      <c r="F23" s="148"/>
      <c r="G23" s="149"/>
      <c r="H23" s="149"/>
      <c r="I23" s="149"/>
      <c r="J23" s="148"/>
      <c r="K23" s="148"/>
      <c r="L23" s="150"/>
    </row>
    <row r="24" ht="18" customHeight="1">
      <c r="B24" s="1" t="s">
        <v>60</v>
      </c>
    </row>
    <row r="27" ht="11.25">
      <c r="B27" s="146"/>
    </row>
  </sheetData>
  <mergeCells count="9">
    <mergeCell ref="B11:C11"/>
    <mergeCell ref="B14:C14"/>
    <mergeCell ref="B1:I1"/>
    <mergeCell ref="B20:C20"/>
    <mergeCell ref="G3:I3"/>
    <mergeCell ref="D3:D4"/>
    <mergeCell ref="B5:C5"/>
    <mergeCell ref="B10:C10"/>
    <mergeCell ref="E3:F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B1:J11"/>
  <sheetViews>
    <sheetView showGridLines="0" workbookViewId="0" topLeftCell="A1">
      <selection activeCell="A1" sqref="A1"/>
    </sheetView>
  </sheetViews>
  <sheetFormatPr defaultColWidth="11.421875" defaultRowHeight="10.5" customHeight="1"/>
  <cols>
    <col min="1" max="1" width="3.7109375" style="511" customWidth="1"/>
    <col min="2" max="2" width="25.00390625" style="511" customWidth="1"/>
    <col min="3" max="3" width="13.57421875" style="511" customWidth="1"/>
    <col min="4" max="4" width="8.00390625" style="511" customWidth="1"/>
    <col min="5" max="5" width="9.7109375" style="511" customWidth="1"/>
    <col min="6" max="6" width="7.57421875" style="511" customWidth="1"/>
    <col min="7" max="7" width="10.57421875" style="511" customWidth="1"/>
    <col min="8" max="8" width="7.140625" style="511" customWidth="1"/>
    <col min="9" max="10" width="12.421875" style="511" customWidth="1"/>
    <col min="11" max="16384" width="11.421875" style="511" customWidth="1"/>
  </cols>
  <sheetData>
    <row r="1" s="105" customFormat="1" ht="15" customHeight="1">
      <c r="B1" s="365" t="s">
        <v>274</v>
      </c>
    </row>
    <row r="2" ht="10.5" customHeight="1">
      <c r="B2" s="510"/>
    </row>
    <row r="3" spans="2:10" s="185" customFormat="1" ht="30.75" customHeight="1">
      <c r="B3" s="512"/>
      <c r="C3" s="513" t="s">
        <v>275</v>
      </c>
      <c r="D3" s="513" t="s">
        <v>276</v>
      </c>
      <c r="E3" s="513" t="s">
        <v>277</v>
      </c>
      <c r="F3" s="513" t="s">
        <v>278</v>
      </c>
      <c r="G3" s="513" t="s">
        <v>279</v>
      </c>
      <c r="H3" s="513" t="s">
        <v>280</v>
      </c>
      <c r="I3" s="513" t="s">
        <v>281</v>
      </c>
      <c r="J3" s="513" t="s">
        <v>19</v>
      </c>
    </row>
    <row r="4" spans="2:10" ht="13.5" customHeight="1">
      <c r="B4" s="514" t="s">
        <v>0</v>
      </c>
      <c r="C4" s="515">
        <v>0</v>
      </c>
      <c r="D4" s="515">
        <v>0.06286237820414223</v>
      </c>
      <c r="E4" s="515">
        <v>16.372707027880132</v>
      </c>
      <c r="F4" s="515">
        <v>54.69775902309189</v>
      </c>
      <c r="G4" s="515">
        <v>11.010947416289381</v>
      </c>
      <c r="H4" s="515">
        <v>15.251750449733503</v>
      </c>
      <c r="I4" s="515">
        <v>2.603973704800947</v>
      </c>
      <c r="J4" s="516">
        <v>100</v>
      </c>
    </row>
    <row r="5" spans="2:10" ht="13.5" customHeight="1">
      <c r="B5" s="517" t="s">
        <v>1</v>
      </c>
      <c r="C5" s="518">
        <v>0</v>
      </c>
      <c r="D5" s="518">
        <v>0.010244661134549655</v>
      </c>
      <c r="E5" s="518">
        <v>32.60409972711948</v>
      </c>
      <c r="F5" s="518">
        <v>45.78897860728488</v>
      </c>
      <c r="G5" s="518">
        <v>7.743101152058712</v>
      </c>
      <c r="H5" s="518">
        <v>11.62582772205303</v>
      </c>
      <c r="I5" s="518">
        <v>2.227748130349343</v>
      </c>
      <c r="J5" s="519">
        <v>100</v>
      </c>
    </row>
    <row r="6" spans="2:10" ht="13.5" customHeight="1">
      <c r="B6" s="517" t="s">
        <v>4</v>
      </c>
      <c r="C6" s="518">
        <v>0</v>
      </c>
      <c r="D6" s="518">
        <v>0.008672462762613013</v>
      </c>
      <c r="E6" s="518">
        <v>22.537562604340568</v>
      </c>
      <c r="F6" s="518">
        <v>54.20072415064068</v>
      </c>
      <c r="G6" s="518">
        <v>10.751685709949482</v>
      </c>
      <c r="H6" s="518">
        <v>7.352080307005182</v>
      </c>
      <c r="I6" s="518">
        <v>5.1492747653014765</v>
      </c>
      <c r="J6" s="519">
        <v>100</v>
      </c>
    </row>
    <row r="7" spans="2:10" ht="13.5" customHeight="1">
      <c r="B7" s="517" t="s">
        <v>5</v>
      </c>
      <c r="C7" s="518">
        <v>0.005912029008355668</v>
      </c>
      <c r="D7" s="518">
        <v>0.007882705344474224</v>
      </c>
      <c r="E7" s="518">
        <v>13.19564874664985</v>
      </c>
      <c r="F7" s="518">
        <v>50.37048715119029</v>
      </c>
      <c r="G7" s="518">
        <v>14.797808607914236</v>
      </c>
      <c r="H7" s="518">
        <v>16.273845183667035</v>
      </c>
      <c r="I7" s="518">
        <v>5.348415576225761</v>
      </c>
      <c r="J7" s="519">
        <v>100</v>
      </c>
    </row>
    <row r="8" spans="2:10" ht="13.5" customHeight="1">
      <c r="B8" s="517" t="s">
        <v>7</v>
      </c>
      <c r="C8" s="518">
        <v>0</v>
      </c>
      <c r="D8" s="518">
        <v>0.01261193088661874</v>
      </c>
      <c r="E8" s="518">
        <v>26.997099255896078</v>
      </c>
      <c r="F8" s="518">
        <v>49.78685836801614</v>
      </c>
      <c r="G8" s="518">
        <v>12.104931264976669</v>
      </c>
      <c r="H8" s="518">
        <v>8.477739941985117</v>
      </c>
      <c r="I8" s="518">
        <v>2.6207592382393745</v>
      </c>
      <c r="J8" s="519">
        <v>100</v>
      </c>
    </row>
    <row r="9" spans="2:10" ht="13.5" customHeight="1">
      <c r="B9" s="517" t="s">
        <v>62</v>
      </c>
      <c r="C9" s="518">
        <v>6.884408732271649</v>
      </c>
      <c r="D9" s="518">
        <v>11.284428094293045</v>
      </c>
      <c r="E9" s="518">
        <v>15.605789244397116</v>
      </c>
      <c r="F9" s="518">
        <v>46.967423399002854</v>
      </c>
      <c r="G9" s="518">
        <v>14.98257418074447</v>
      </c>
      <c r="H9" s="518">
        <v>3.0386272326830923</v>
      </c>
      <c r="I9" s="518">
        <v>1.2367491166077738</v>
      </c>
      <c r="J9" s="519">
        <v>100</v>
      </c>
    </row>
    <row r="10" spans="2:10" ht="13.5" customHeight="1">
      <c r="B10" s="517" t="s">
        <v>63</v>
      </c>
      <c r="C10" s="518">
        <v>82.16371641656933</v>
      </c>
      <c r="D10" s="518">
        <v>7.727558630604727</v>
      </c>
      <c r="E10" s="518">
        <v>8.608140893162009</v>
      </c>
      <c r="F10" s="518">
        <v>1.4197142600413335</v>
      </c>
      <c r="G10" s="518">
        <v>0.0808697996226076</v>
      </c>
      <c r="H10" s="518">
        <v>0</v>
      </c>
      <c r="I10" s="518">
        <v>0</v>
      </c>
      <c r="J10" s="519">
        <v>100</v>
      </c>
    </row>
    <row r="11" spans="2:10" ht="13.5" customHeight="1">
      <c r="B11" s="520" t="s">
        <v>20</v>
      </c>
      <c r="C11" s="521">
        <v>9.060858178566296</v>
      </c>
      <c r="D11" s="521">
        <v>13.54976764982993</v>
      </c>
      <c r="E11" s="521">
        <v>29.42144009198192</v>
      </c>
      <c r="F11" s="521">
        <v>36.59794637581642</v>
      </c>
      <c r="G11" s="521">
        <v>9.234921192571182</v>
      </c>
      <c r="H11" s="521">
        <v>1.7518084987464269</v>
      </c>
      <c r="I11" s="521">
        <v>0.3832580124878236</v>
      </c>
      <c r="J11" s="522">
        <v>100</v>
      </c>
    </row>
  </sheetData>
  <printOptions/>
  <pageMargins left="0.75" right="0.75" top="1" bottom="1" header="0.4921259845" footer="0.4921259845"/>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9.75" customHeight="1"/>
  <cols>
    <col min="1" max="1" width="3.7109375" style="17" customWidth="1"/>
    <col min="2" max="2" width="25.140625" style="17" customWidth="1"/>
    <col min="3" max="3" width="8.28125" style="17" customWidth="1"/>
    <col min="4" max="4" width="7.140625" style="17" customWidth="1"/>
    <col min="5" max="5" width="8.57421875" style="17" customWidth="1"/>
    <col min="6" max="6" width="9.140625" style="17" customWidth="1"/>
    <col min="7" max="7" width="8.421875" style="17" customWidth="1"/>
    <col min="8" max="8" width="8.28125" style="17" customWidth="1"/>
    <col min="9" max="16384" width="11.421875" style="17" customWidth="1"/>
  </cols>
  <sheetData>
    <row r="1" s="112" customFormat="1" ht="15" customHeight="1">
      <c r="B1" s="185" t="s">
        <v>282</v>
      </c>
    </row>
    <row r="2" ht="9.75" customHeight="1">
      <c r="B2" s="16"/>
    </row>
    <row r="3" spans="2:8" ht="15.75" customHeight="1">
      <c r="B3" s="523" t="s">
        <v>122</v>
      </c>
      <c r="C3" s="524" t="s">
        <v>41</v>
      </c>
      <c r="D3" s="524"/>
      <c r="E3" s="524"/>
      <c r="F3" s="524"/>
      <c r="G3" s="524"/>
      <c r="H3" s="524"/>
    </row>
    <row r="4" spans="2:8" ht="15" customHeight="1">
      <c r="B4" s="525"/>
      <c r="C4" s="24">
        <v>1937</v>
      </c>
      <c r="D4" s="24">
        <v>1938</v>
      </c>
      <c r="E4" s="24">
        <v>1939</v>
      </c>
      <c r="F4" s="24">
        <v>1940</v>
      </c>
      <c r="G4" s="24">
        <v>1941</v>
      </c>
      <c r="H4" s="24">
        <v>1942</v>
      </c>
    </row>
    <row r="5" spans="2:8" ht="13.5" customHeight="1">
      <c r="B5" s="276" t="s">
        <v>0</v>
      </c>
      <c r="C5" s="526">
        <v>61.45154244364924</v>
      </c>
      <c r="D5" s="526">
        <v>61.470636244555195</v>
      </c>
      <c r="E5" s="526">
        <v>61.56838825829052</v>
      </c>
      <c r="F5" s="526">
        <v>61.662877837279666</v>
      </c>
      <c r="G5" s="526">
        <v>61.63788690704884</v>
      </c>
      <c r="H5" s="526">
        <v>61.661724566567926</v>
      </c>
    </row>
    <row r="6" spans="2:8" ht="13.5" customHeight="1">
      <c r="B6" s="177" t="s">
        <v>1</v>
      </c>
      <c r="C6" s="527">
        <v>60.86714679148188</v>
      </c>
      <c r="D6" s="527">
        <v>61.080376500449475</v>
      </c>
      <c r="E6" s="527">
        <v>61.076015186530206</v>
      </c>
      <c r="F6" s="527">
        <v>61.25285153615012</v>
      </c>
      <c r="G6" s="527">
        <v>61.194677323356856</v>
      </c>
      <c r="H6" s="527">
        <v>61.173983441276626</v>
      </c>
    </row>
    <row r="7" spans="2:8" ht="13.5" customHeight="1">
      <c r="B7" s="177" t="s">
        <v>4</v>
      </c>
      <c r="C7" s="527">
        <v>60.50923092275963</v>
      </c>
      <c r="D7" s="527">
        <v>60.522758031198805</v>
      </c>
      <c r="E7" s="527">
        <v>60.52029222303604</v>
      </c>
      <c r="F7" s="527">
        <v>60.518025811278406</v>
      </c>
      <c r="G7" s="527">
        <v>60.51394882225215</v>
      </c>
      <c r="H7" s="527">
        <v>60.52418061612041</v>
      </c>
    </row>
    <row r="8" spans="2:8" ht="13.5" customHeight="1">
      <c r="B8" s="177" t="s">
        <v>5</v>
      </c>
      <c r="C8" s="527" t="s">
        <v>127</v>
      </c>
      <c r="D8" s="527">
        <v>61.67981828350296</v>
      </c>
      <c r="E8" s="527">
        <v>61.70641006203364</v>
      </c>
      <c r="F8" s="527">
        <v>61.79966705424085</v>
      </c>
      <c r="G8" s="527">
        <v>61.845082872928174</v>
      </c>
      <c r="H8" s="527">
        <v>61.846885788053726</v>
      </c>
    </row>
    <row r="9" spans="2:8" ht="13.5" customHeight="1">
      <c r="B9" s="177" t="s">
        <v>7</v>
      </c>
      <c r="C9" s="527" t="s">
        <v>127</v>
      </c>
      <c r="D9" s="527">
        <v>60.96511874363273</v>
      </c>
      <c r="E9" s="527">
        <v>61.03146343537005</v>
      </c>
      <c r="F9" s="527">
        <v>61.12591737619108</v>
      </c>
      <c r="G9" s="527">
        <v>61.13370657522714</v>
      </c>
      <c r="H9" s="527">
        <v>61.14305329092434</v>
      </c>
    </row>
    <row r="10" spans="2:8" ht="13.5" customHeight="1">
      <c r="B10" s="177" t="s">
        <v>62</v>
      </c>
      <c r="C10" s="527">
        <v>58.341478113582816</v>
      </c>
      <c r="D10" s="527">
        <v>58.305913601427676</v>
      </c>
      <c r="E10" s="527">
        <v>58.22547499413604</v>
      </c>
      <c r="F10" s="527">
        <v>58.32820919673061</v>
      </c>
      <c r="G10" s="527">
        <v>58.42634747654922</v>
      </c>
      <c r="H10" s="527">
        <v>58.466455854638546</v>
      </c>
    </row>
    <row r="11" spans="2:8" ht="13.5" customHeight="1">
      <c r="B11" s="177" t="s">
        <v>63</v>
      </c>
      <c r="C11" s="527">
        <v>46.98440573641187</v>
      </c>
      <c r="D11" s="527">
        <v>47.420847232</v>
      </c>
      <c r="E11" s="527">
        <v>47.46724057613168</v>
      </c>
      <c r="F11" s="527">
        <v>47.33957234077751</v>
      </c>
      <c r="G11" s="527">
        <v>47.51782134892086</v>
      </c>
      <c r="H11" s="527">
        <v>47.94448818238212</v>
      </c>
    </row>
    <row r="12" spans="2:8" ht="13.5" customHeight="1">
      <c r="B12" s="528" t="s">
        <v>20</v>
      </c>
      <c r="C12" s="529">
        <v>58.494325864325866</v>
      </c>
      <c r="D12" s="529">
        <v>58.42369244201496</v>
      </c>
      <c r="E12" s="529">
        <v>58.41998975259845</v>
      </c>
      <c r="F12" s="529">
        <v>58.42961925116758</v>
      </c>
      <c r="G12" s="529">
        <v>58.39857276043778</v>
      </c>
      <c r="H12" s="529">
        <v>58.573846197599686</v>
      </c>
    </row>
  </sheetData>
  <mergeCells count="2">
    <mergeCell ref="C3:H3"/>
    <mergeCell ref="B3:B4"/>
  </mergeCells>
  <printOptions/>
  <pageMargins left="0.75" right="0.75" top="1" bottom="1" header="0.4921259845" footer="0.492125984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B1:G23"/>
  <sheetViews>
    <sheetView showGridLines="0" workbookViewId="0" topLeftCell="A1">
      <selection activeCell="A1" sqref="A1"/>
    </sheetView>
  </sheetViews>
  <sheetFormatPr defaultColWidth="11.421875" defaultRowHeight="12.75"/>
  <cols>
    <col min="1" max="1" width="3.7109375" style="0" customWidth="1"/>
    <col min="3" max="3" width="20.7109375" style="0" customWidth="1"/>
    <col min="4" max="4" width="18.28125" style="0" customWidth="1"/>
    <col min="5" max="5" width="19.7109375" style="0" customWidth="1"/>
    <col min="6" max="6" width="23.7109375" style="0" customWidth="1"/>
  </cols>
  <sheetData>
    <row r="1" spans="2:7" s="531" customFormat="1" ht="15" customHeight="1">
      <c r="B1" s="203" t="s">
        <v>283</v>
      </c>
      <c r="C1" s="530"/>
      <c r="D1" s="530"/>
      <c r="E1" s="530"/>
      <c r="F1" s="530"/>
      <c r="G1" s="530"/>
    </row>
    <row r="2" spans="2:6" ht="12.75">
      <c r="B2" s="112"/>
      <c r="C2" s="112"/>
      <c r="D2" s="112"/>
      <c r="E2" s="112"/>
      <c r="F2" s="112"/>
    </row>
    <row r="3" spans="2:6" ht="33.75">
      <c r="B3" s="2" t="s">
        <v>284</v>
      </c>
      <c r="C3" s="532" t="s">
        <v>285</v>
      </c>
      <c r="D3" s="532" t="s">
        <v>286</v>
      </c>
      <c r="E3" s="532" t="s">
        <v>287</v>
      </c>
      <c r="F3" s="532" t="s">
        <v>288</v>
      </c>
    </row>
    <row r="4" spans="2:6" ht="12.75">
      <c r="B4" s="533" t="s">
        <v>289</v>
      </c>
      <c r="C4" s="534">
        <v>0</v>
      </c>
      <c r="D4" s="534">
        <v>0</v>
      </c>
      <c r="E4" s="534">
        <v>0.0037272086229475166</v>
      </c>
      <c r="F4" s="534">
        <v>0</v>
      </c>
    </row>
    <row r="5" spans="2:6" ht="12.75">
      <c r="B5" s="533">
        <v>50</v>
      </c>
      <c r="C5" s="534">
        <v>0.009066183136899365</v>
      </c>
      <c r="D5" s="534">
        <v>0.013397803968973507</v>
      </c>
      <c r="E5" s="534">
        <v>0.007756623350458345</v>
      </c>
      <c r="F5" s="534">
        <v>0.0028205903092575805</v>
      </c>
    </row>
    <row r="6" spans="2:6" ht="12.75">
      <c r="B6" s="533">
        <v>51</v>
      </c>
      <c r="C6" s="534">
        <v>0.01793089553742319</v>
      </c>
      <c r="D6" s="534">
        <v>0.029414727510829054</v>
      </c>
      <c r="E6" s="534">
        <v>0.010375742923340384</v>
      </c>
      <c r="F6" s="534">
        <v>0.004936033041200766</v>
      </c>
    </row>
    <row r="7" spans="2:6" ht="12.75">
      <c r="B7" s="533">
        <v>52</v>
      </c>
      <c r="C7" s="534">
        <v>0.028306638460763575</v>
      </c>
      <c r="D7" s="534">
        <v>0.05046841946207314</v>
      </c>
      <c r="E7" s="534">
        <v>0.01420368691447567</v>
      </c>
      <c r="F7" s="534">
        <v>0.007958094086833888</v>
      </c>
    </row>
    <row r="8" spans="2:6" ht="12.75">
      <c r="B8" s="533">
        <v>53</v>
      </c>
      <c r="C8" s="534">
        <v>0.03757429233403848</v>
      </c>
      <c r="D8" s="534">
        <v>0.07152211141331721</v>
      </c>
      <c r="E8" s="534">
        <v>0.016319129646418858</v>
      </c>
      <c r="F8" s="534">
        <v>0.009872066082401532</v>
      </c>
    </row>
    <row r="9" spans="2:6" ht="12.75">
      <c r="B9" s="533">
        <v>54</v>
      </c>
      <c r="C9" s="534">
        <v>0.05258386219401632</v>
      </c>
      <c r="D9" s="534">
        <v>0.103253752392465</v>
      </c>
      <c r="E9" s="534">
        <v>0.020550015110305228</v>
      </c>
      <c r="F9" s="534">
        <v>0.01370001007353682</v>
      </c>
    </row>
    <row r="10" spans="2:6" ht="12.75">
      <c r="B10" s="533">
        <v>55</v>
      </c>
      <c r="C10" s="534">
        <v>0.0949934522010678</v>
      </c>
      <c r="D10" s="534">
        <v>0.1934119069205198</v>
      </c>
      <c r="E10" s="534">
        <v>0.057419159867029314</v>
      </c>
      <c r="F10" s="534">
        <v>0.043215472952553645</v>
      </c>
    </row>
    <row r="11" spans="2:6" ht="12.75">
      <c r="B11" s="533">
        <v>56</v>
      </c>
      <c r="C11" s="534">
        <v>0.1207817064571371</v>
      </c>
      <c r="D11" s="534">
        <v>0.2665457842248413</v>
      </c>
      <c r="E11" s="534">
        <v>0.07434270172257479</v>
      </c>
      <c r="F11" s="534">
        <v>0.05872871965347034</v>
      </c>
    </row>
    <row r="12" spans="2:6" ht="12.75">
      <c r="B12" s="533">
        <v>57</v>
      </c>
      <c r="C12" s="534">
        <v>0.14123098619925456</v>
      </c>
      <c r="D12" s="534">
        <v>0.3289009771330714</v>
      </c>
      <c r="E12" s="534">
        <v>0.08058829455021657</v>
      </c>
      <c r="F12" s="534">
        <v>0.06527651858567543</v>
      </c>
    </row>
    <row r="13" spans="2:6" ht="12.75">
      <c r="B13" s="533">
        <v>58</v>
      </c>
      <c r="C13" s="534">
        <v>0.21517074644907827</v>
      </c>
      <c r="D13" s="534">
        <v>0.4366878210939861</v>
      </c>
      <c r="E13" s="534">
        <v>0.08612873980054396</v>
      </c>
      <c r="F13" s="534">
        <v>0.07212652362244384</v>
      </c>
    </row>
    <row r="14" spans="2:6" ht="12.75">
      <c r="B14" s="533">
        <v>59</v>
      </c>
      <c r="C14" s="534">
        <v>0.26030019139719957</v>
      </c>
      <c r="D14" s="534">
        <v>0.512743024075753</v>
      </c>
      <c r="E14" s="534">
        <v>0.0897552130553037</v>
      </c>
      <c r="F14" s="534">
        <v>0.07665961519089352</v>
      </c>
    </row>
    <row r="15" spans="2:6" ht="12.75">
      <c r="B15" s="533">
        <v>60</v>
      </c>
      <c r="C15" s="534">
        <v>0.6788556462173869</v>
      </c>
      <c r="D15" s="534">
        <v>0.699909338168631</v>
      </c>
      <c r="E15" s="534">
        <v>0.6626372519391559</v>
      </c>
      <c r="F15" s="534">
        <v>0.574695275511232</v>
      </c>
    </row>
    <row r="16" spans="2:6" ht="12.75">
      <c r="B16" s="533">
        <v>61</v>
      </c>
      <c r="C16" s="534">
        <v>0.7516873174171451</v>
      </c>
      <c r="D16" s="534">
        <v>0.7831167522917296</v>
      </c>
      <c r="E16" s="534">
        <v>0.7487659917396998</v>
      </c>
      <c r="F16" s="534">
        <v>0.6836909438904</v>
      </c>
    </row>
    <row r="17" spans="2:6" ht="12.75">
      <c r="B17" s="533">
        <v>62</v>
      </c>
      <c r="C17" s="534">
        <v>0.7874483731238038</v>
      </c>
      <c r="D17" s="534">
        <v>0.8173667774755716</v>
      </c>
      <c r="E17" s="534">
        <v>0.7848292535509217</v>
      </c>
      <c r="F17" s="534">
        <v>0.7221718545381284</v>
      </c>
    </row>
    <row r="18" spans="2:6" ht="12.75">
      <c r="B18" s="533">
        <v>63</v>
      </c>
      <c r="C18" s="534">
        <v>0.8173667774755717</v>
      </c>
      <c r="D18" s="534">
        <v>0.8468822403545885</v>
      </c>
      <c r="E18" s="534">
        <v>0.811927067593432</v>
      </c>
      <c r="F18" s="534">
        <v>0.7554145260400927</v>
      </c>
    </row>
    <row r="19" spans="2:6" ht="12.75">
      <c r="B19" s="533">
        <v>64</v>
      </c>
      <c r="C19" s="534">
        <v>0.8428528256270778</v>
      </c>
      <c r="D19" s="534">
        <v>0.8680366676740203</v>
      </c>
      <c r="E19" s="534">
        <v>0.8341895839629294</v>
      </c>
      <c r="F19" s="534">
        <v>0.783016016923542</v>
      </c>
    </row>
    <row r="20" spans="2:6" ht="12.75">
      <c r="B20" s="533">
        <v>65</v>
      </c>
      <c r="C20" s="534">
        <v>0.9364359826735168</v>
      </c>
      <c r="D20" s="534">
        <v>0.9158859675632114</v>
      </c>
      <c r="E20" s="534">
        <v>0.9643396796615292</v>
      </c>
      <c r="F20" s="534">
        <v>0.9084315503173165</v>
      </c>
    </row>
    <row r="21" spans="2:6" ht="12.75">
      <c r="B21" s="535">
        <v>66</v>
      </c>
      <c r="C21" s="536">
        <v>0.9530573184244989</v>
      </c>
      <c r="D21" s="536">
        <v>0.9367381887780799</v>
      </c>
      <c r="E21" s="536">
        <v>0.9805580739397604</v>
      </c>
      <c r="F21" s="536">
        <v>0.9343205399415736</v>
      </c>
    </row>
    <row r="22" spans="2:6" ht="12.75">
      <c r="B22" s="112"/>
      <c r="C22" s="112"/>
      <c r="D22" s="112"/>
      <c r="E22" s="112"/>
      <c r="F22" s="112"/>
    </row>
    <row r="23" spans="2:6" ht="12.75">
      <c r="B23" s="112"/>
      <c r="C23" s="112"/>
      <c r="D23" s="112"/>
      <c r="E23" s="112"/>
      <c r="F23" s="112"/>
    </row>
  </sheetData>
  <mergeCells count="1">
    <mergeCell ref="B1:G1"/>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B1:F20"/>
  <sheetViews>
    <sheetView showGridLines="0" workbookViewId="0" topLeftCell="A1">
      <selection activeCell="A1" sqref="A1"/>
    </sheetView>
  </sheetViews>
  <sheetFormatPr defaultColWidth="11.421875" defaultRowHeight="10.5" customHeight="1"/>
  <cols>
    <col min="1" max="1" width="3.7109375" style="1" customWidth="1"/>
    <col min="2" max="2" width="24.7109375" style="1" customWidth="1"/>
    <col min="3" max="3" width="6.7109375" style="1" customWidth="1"/>
    <col min="4" max="4" width="7.28125" style="1" customWidth="1"/>
    <col min="5" max="5" width="7.00390625" style="1" customWidth="1"/>
    <col min="6" max="6" width="7.8515625" style="1" customWidth="1"/>
    <col min="7" max="16384" width="11.421875" style="1" customWidth="1"/>
  </cols>
  <sheetData>
    <row r="1" s="112" customFormat="1" ht="15" customHeight="1">
      <c r="B1" s="185" t="s">
        <v>290</v>
      </c>
    </row>
    <row r="2" ht="10.5" customHeight="1">
      <c r="B2" s="275"/>
    </row>
    <row r="3" s="17" customFormat="1" ht="18" customHeight="1">
      <c r="F3" s="18" t="s">
        <v>95</v>
      </c>
    </row>
    <row r="4" spans="2:6" s="17" customFormat="1" ht="13.5" customHeight="1">
      <c r="B4" s="127"/>
      <c r="C4" s="24">
        <v>2005</v>
      </c>
      <c r="D4" s="24">
        <v>2006</v>
      </c>
      <c r="E4" s="24">
        <v>2007</v>
      </c>
      <c r="F4" s="537">
        <v>2008</v>
      </c>
    </row>
    <row r="5" spans="2:6" s="17" customFormat="1" ht="13.5" customHeight="1">
      <c r="B5" s="538" t="s">
        <v>0</v>
      </c>
      <c r="C5" s="526">
        <v>4.21247475483633</v>
      </c>
      <c r="D5" s="526">
        <v>5.722540567722276</v>
      </c>
      <c r="E5" s="526">
        <v>7.302977998208394</v>
      </c>
      <c r="F5" s="539">
        <v>9.187269699664958</v>
      </c>
    </row>
    <row r="6" spans="2:6" s="17" customFormat="1" ht="13.5" customHeight="1">
      <c r="B6" s="540" t="s">
        <v>1</v>
      </c>
      <c r="C6" s="527" t="s">
        <v>18</v>
      </c>
      <c r="D6" s="527">
        <v>1.2</v>
      </c>
      <c r="E6" s="527">
        <v>2.8390384486921336</v>
      </c>
      <c r="F6" s="541">
        <v>3.1143769849030947</v>
      </c>
    </row>
    <row r="7" spans="2:6" s="17" customFormat="1" ht="13.5" customHeight="1">
      <c r="B7" s="540" t="s">
        <v>4</v>
      </c>
      <c r="C7" s="527" t="s">
        <v>18</v>
      </c>
      <c r="D7" s="527">
        <v>9.7</v>
      </c>
      <c r="E7" s="527">
        <v>9.2</v>
      </c>
      <c r="F7" s="541">
        <v>13.164798473646556</v>
      </c>
    </row>
    <row r="8" spans="2:6" s="17" customFormat="1" ht="13.5" customHeight="1">
      <c r="B8" s="540" t="s">
        <v>5</v>
      </c>
      <c r="C8" s="527" t="s">
        <v>18</v>
      </c>
      <c r="D8" s="527">
        <v>12.324517484439731</v>
      </c>
      <c r="E8" s="527">
        <v>12.277510464342996</v>
      </c>
      <c r="F8" s="541">
        <v>13.014346523726944</v>
      </c>
    </row>
    <row r="9" spans="2:6" s="17" customFormat="1" ht="13.5" customHeight="1">
      <c r="B9" s="540" t="s">
        <v>7</v>
      </c>
      <c r="C9" s="527" t="s">
        <v>18</v>
      </c>
      <c r="D9" s="527">
        <v>8.545156942037357</v>
      </c>
      <c r="E9" s="527">
        <v>8.72091548044962</v>
      </c>
      <c r="F9" s="541">
        <v>8.566023458191449</v>
      </c>
    </row>
    <row r="10" spans="2:6" s="17" customFormat="1" ht="13.5" customHeight="1">
      <c r="B10" s="540" t="s">
        <v>20</v>
      </c>
      <c r="C10" s="527" t="s">
        <v>18</v>
      </c>
      <c r="D10" s="527" t="s">
        <v>18</v>
      </c>
      <c r="E10" s="527" t="s">
        <v>18</v>
      </c>
      <c r="F10" s="541">
        <v>17.771993420737452</v>
      </c>
    </row>
    <row r="11" spans="2:6" s="17" customFormat="1" ht="13.5" customHeight="1">
      <c r="B11" s="542" t="s">
        <v>62</v>
      </c>
      <c r="C11" s="529" t="s">
        <v>18</v>
      </c>
      <c r="D11" s="529" t="s">
        <v>18</v>
      </c>
      <c r="E11" s="529">
        <v>32.37417956430146</v>
      </c>
      <c r="F11" s="543">
        <v>34.14371460380464</v>
      </c>
    </row>
    <row r="14" ht="10.5" customHeight="1">
      <c r="D14" s="297"/>
    </row>
    <row r="15" ht="10.5" customHeight="1">
      <c r="D15" s="297"/>
    </row>
    <row r="16" ht="10.5" customHeight="1">
      <c r="D16" s="297"/>
    </row>
    <row r="17" ht="10.5" customHeight="1">
      <c r="D17" s="297"/>
    </row>
    <row r="18" ht="10.5" customHeight="1">
      <c r="D18" s="297"/>
    </row>
    <row r="19" ht="10.5" customHeight="1">
      <c r="D19" s="297"/>
    </row>
    <row r="20" ht="10.5" customHeight="1">
      <c r="D20" s="297"/>
    </row>
  </sheetData>
  <printOptions/>
  <pageMargins left="0.75" right="0.75" top="1" bottom="1" header="0.4921259845" footer="0.492125984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B1:L21"/>
  <sheetViews>
    <sheetView showGridLines="0" workbookViewId="0" topLeftCell="A1">
      <selection activeCell="A1" sqref="A1"/>
    </sheetView>
  </sheetViews>
  <sheetFormatPr defaultColWidth="11.421875" defaultRowHeight="12.75"/>
  <cols>
    <col min="1" max="1" width="3.7109375" style="545" customWidth="1"/>
    <col min="2" max="3" width="11.421875" style="545" customWidth="1"/>
    <col min="4" max="4" width="14.57421875" style="545" customWidth="1"/>
    <col min="5" max="5" width="16.7109375" style="545" customWidth="1"/>
    <col min="6" max="6" width="18.8515625" style="545" customWidth="1"/>
    <col min="7" max="7" width="14.8515625" style="545" customWidth="1"/>
    <col min="8" max="8" width="24.57421875" style="545" customWidth="1"/>
    <col min="9" max="9" width="29.421875" style="545" customWidth="1"/>
    <col min="10" max="16384" width="11.421875" style="545" customWidth="1"/>
  </cols>
  <sheetData>
    <row r="1" s="544" customFormat="1" ht="15" customHeight="1">
      <c r="B1" s="365" t="s">
        <v>291</v>
      </c>
    </row>
    <row r="2" ht="11.25">
      <c r="B2" s="312"/>
    </row>
    <row r="3" spans="2:3" ht="13.5" customHeight="1">
      <c r="B3" s="546" t="s">
        <v>292</v>
      </c>
      <c r="C3" s="547"/>
    </row>
    <row r="4" spans="2:9" ht="13.5" customHeight="1">
      <c r="B4" s="548"/>
      <c r="C4" s="548" t="s">
        <v>0</v>
      </c>
      <c r="D4" s="548" t="s">
        <v>1</v>
      </c>
      <c r="E4" s="548" t="s">
        <v>4</v>
      </c>
      <c r="F4" s="548" t="s">
        <v>7</v>
      </c>
      <c r="G4" s="548" t="s">
        <v>20</v>
      </c>
      <c r="H4" s="548" t="s">
        <v>62</v>
      </c>
      <c r="I4" s="549"/>
    </row>
    <row r="5" spans="2:9" ht="13.5" customHeight="1">
      <c r="B5" s="550">
        <v>2005</v>
      </c>
      <c r="C5" s="551">
        <v>19.9</v>
      </c>
      <c r="D5" s="550"/>
      <c r="E5" s="550"/>
      <c r="F5" s="551">
        <v>13</v>
      </c>
      <c r="G5" s="551">
        <v>37.60905322867201</v>
      </c>
      <c r="H5" s="551">
        <v>61.925013065</v>
      </c>
      <c r="I5" s="552"/>
    </row>
    <row r="6" spans="2:9" ht="13.5" customHeight="1">
      <c r="B6" s="550">
        <v>2006</v>
      </c>
      <c r="C6" s="551">
        <v>24.5</v>
      </c>
      <c r="D6" s="551">
        <v>14.054897288414134</v>
      </c>
      <c r="E6" s="551">
        <v>23.562786140669612</v>
      </c>
      <c r="F6" s="551">
        <v>21.68</v>
      </c>
      <c r="G6" s="551">
        <v>46.03864765836833</v>
      </c>
      <c r="H6" s="551">
        <v>95.44030823333333</v>
      </c>
      <c r="I6" s="552"/>
    </row>
    <row r="7" spans="2:9" ht="13.5" customHeight="1">
      <c r="B7" s="550">
        <v>2007</v>
      </c>
      <c r="C7" s="551">
        <v>46.7</v>
      </c>
      <c r="D7" s="551">
        <v>19.097516835016833</v>
      </c>
      <c r="E7" s="551">
        <v>32.08967353554063</v>
      </c>
      <c r="F7" s="551">
        <v>32.78</v>
      </c>
      <c r="G7" s="551">
        <v>48.71519394421197</v>
      </c>
      <c r="H7" s="551">
        <v>84.76</v>
      </c>
      <c r="I7" s="552"/>
    </row>
    <row r="8" spans="2:9" ht="13.5" customHeight="1">
      <c r="B8" s="550">
        <v>2008</v>
      </c>
      <c r="C8" s="551">
        <v>50.1</v>
      </c>
      <c r="D8" s="551">
        <v>21</v>
      </c>
      <c r="E8" s="551">
        <v>36</v>
      </c>
      <c r="F8" s="551">
        <v>36.15</v>
      </c>
      <c r="G8" s="551">
        <v>58.483228840677185</v>
      </c>
      <c r="H8" s="551">
        <v>102.706</v>
      </c>
      <c r="I8" s="552"/>
    </row>
    <row r="9" ht="16.5" customHeight="1">
      <c r="B9" s="98" t="s">
        <v>293</v>
      </c>
    </row>
    <row r="10" ht="14.25" customHeight="1">
      <c r="B10" s="98" t="s">
        <v>233</v>
      </c>
    </row>
    <row r="13" ht="11.25">
      <c r="B13" s="312" t="s">
        <v>294</v>
      </c>
    </row>
    <row r="14" spans="2:3" ht="18.75" customHeight="1">
      <c r="B14" s="553" t="s">
        <v>295</v>
      </c>
      <c r="C14" s="553"/>
    </row>
    <row r="15" spans="2:12" s="554" customFormat="1" ht="12.75" customHeight="1">
      <c r="B15" s="548"/>
      <c r="C15" s="548" t="s">
        <v>0</v>
      </c>
      <c r="D15" s="548" t="s">
        <v>1</v>
      </c>
      <c r="E15" s="548" t="s">
        <v>4</v>
      </c>
      <c r="F15" s="548" t="s">
        <v>5</v>
      </c>
      <c r="G15" s="548" t="s">
        <v>7</v>
      </c>
      <c r="H15" s="548" t="s">
        <v>20</v>
      </c>
      <c r="I15" s="548" t="s">
        <v>62</v>
      </c>
      <c r="J15" s="549"/>
      <c r="L15" s="554" t="s">
        <v>296</v>
      </c>
    </row>
    <row r="16" spans="2:10" ht="12.75" customHeight="1">
      <c r="B16" s="550">
        <v>2005</v>
      </c>
      <c r="C16" s="551">
        <v>3.8</v>
      </c>
      <c r="D16" s="551" t="e">
        <v>#N/A</v>
      </c>
      <c r="E16" s="551" t="e">
        <v>#N/A</v>
      </c>
      <c r="F16" s="551" t="e">
        <v>#N/A</v>
      </c>
      <c r="G16" s="551">
        <v>3.6563493746025015</v>
      </c>
      <c r="H16" s="551">
        <v>2.976610644257703</v>
      </c>
      <c r="I16" s="551">
        <v>3.398796498905908</v>
      </c>
      <c r="J16" s="552"/>
    </row>
    <row r="17" spans="2:10" ht="12.75" customHeight="1">
      <c r="B17" s="550">
        <v>2006</v>
      </c>
      <c r="C17" s="551">
        <v>5.188297508484832</v>
      </c>
      <c r="D17" s="551">
        <v>4.928400954653938</v>
      </c>
      <c r="E17" s="551">
        <v>6.643241008681273</v>
      </c>
      <c r="F17" s="551">
        <v>5.1574000318623545</v>
      </c>
      <c r="G17" s="551">
        <v>5.316338028169014</v>
      </c>
      <c r="H17" s="551">
        <v>4.273444347063979</v>
      </c>
      <c r="I17" s="551">
        <v>4.523753802948748</v>
      </c>
      <c r="J17" s="552"/>
    </row>
    <row r="18" spans="2:10" ht="12.75" customHeight="1">
      <c r="B18" s="550">
        <v>2007</v>
      </c>
      <c r="C18" s="551">
        <v>5.950355272999252</v>
      </c>
      <c r="D18" s="551">
        <v>5.140168067226891</v>
      </c>
      <c r="E18" s="551">
        <v>7.292197267886085</v>
      </c>
      <c r="F18" s="551">
        <v>6.357495618926238</v>
      </c>
      <c r="G18" s="551">
        <v>6.244399185336049</v>
      </c>
      <c r="H18" s="551">
        <v>3.945733179384906</v>
      </c>
      <c r="I18" s="551">
        <v>4.542390731964192</v>
      </c>
      <c r="J18" s="552"/>
    </row>
    <row r="19" spans="2:10" ht="12.75" customHeight="1">
      <c r="B19" s="550">
        <v>2008</v>
      </c>
      <c r="C19" s="551">
        <v>6.320628912505459</v>
      </c>
      <c r="D19" s="551">
        <v>4.999401913875598</v>
      </c>
      <c r="E19" s="551">
        <v>7.757575757575758</v>
      </c>
      <c r="F19" s="551">
        <v>7.02801332525742</v>
      </c>
      <c r="G19" s="551">
        <v>6.697290930506478</v>
      </c>
      <c r="H19" s="551">
        <v>4.662099020576871</v>
      </c>
      <c r="I19" s="551">
        <v>5.389509126351232</v>
      </c>
      <c r="J19" s="552"/>
    </row>
    <row r="20" ht="18.75" customHeight="1">
      <c r="B20" s="98" t="s">
        <v>297</v>
      </c>
    </row>
    <row r="21" ht="18" customHeight="1">
      <c r="B21" s="98" t="s">
        <v>233</v>
      </c>
    </row>
  </sheetData>
  <mergeCells count="2">
    <mergeCell ref="B3:C3"/>
    <mergeCell ref="B14:C14"/>
  </mergeCells>
  <printOptions/>
  <pageMargins left="0.75" right="0.75" top="1" bottom="1" header="0.4921259845" footer="0.4921259845"/>
  <pageSetup horizontalDpi="600" verticalDpi="600" orientation="portrait" paperSize="9" r:id="rId2"/>
  <legacyDrawing r:id="rId1"/>
</worksheet>
</file>

<file path=xl/worksheets/sheet35.xml><?xml version="1.0" encoding="utf-8"?>
<worksheet xmlns="http://schemas.openxmlformats.org/spreadsheetml/2006/main" xmlns:r="http://schemas.openxmlformats.org/officeDocument/2006/relationships">
  <dimension ref="B1:G12"/>
  <sheetViews>
    <sheetView showGridLines="0" workbookViewId="0" topLeftCell="A1">
      <selection activeCell="A1" sqref="A1"/>
    </sheetView>
  </sheetViews>
  <sheetFormatPr defaultColWidth="11.421875" defaultRowHeight="10.5" customHeight="1"/>
  <cols>
    <col min="1" max="1" width="3.7109375" style="17" customWidth="1"/>
    <col min="2" max="2" width="18.28125" style="17" customWidth="1"/>
    <col min="3" max="4" width="9.140625" style="17" customWidth="1"/>
    <col min="5" max="5" width="9.421875" style="17" customWidth="1"/>
    <col min="6" max="6" width="10.421875" style="17" customWidth="1"/>
    <col min="7" max="7" width="13.140625" style="17" customWidth="1"/>
    <col min="8" max="8" width="11.421875" style="17" customWidth="1"/>
    <col min="9" max="9" width="12.57421875" style="17" bestFit="1" customWidth="1"/>
    <col min="10" max="16384" width="11.421875" style="17" customWidth="1"/>
  </cols>
  <sheetData>
    <row r="1" s="112" customFormat="1" ht="15" customHeight="1">
      <c r="B1" s="185" t="s">
        <v>298</v>
      </c>
    </row>
    <row r="2" ht="10.5" customHeight="1">
      <c r="B2" s="16"/>
    </row>
    <row r="3" spans="2:7" ht="17.25" customHeight="1">
      <c r="B3" s="16"/>
      <c r="G3" s="18" t="s">
        <v>95</v>
      </c>
    </row>
    <row r="4" spans="2:7" s="16" customFormat="1" ht="12.75" customHeight="1">
      <c r="B4" s="555"/>
      <c r="C4" s="500" t="s">
        <v>0</v>
      </c>
      <c r="D4" s="500" t="s">
        <v>1</v>
      </c>
      <c r="E4" s="500" t="s">
        <v>4</v>
      </c>
      <c r="F4" s="500" t="s">
        <v>5</v>
      </c>
      <c r="G4" s="500" t="s">
        <v>7</v>
      </c>
    </row>
    <row r="5" spans="2:7" ht="12.75" customHeight="1">
      <c r="B5" s="556" t="s">
        <v>299</v>
      </c>
      <c r="C5" s="557">
        <v>6.023553329365424</v>
      </c>
      <c r="D5" s="557">
        <v>1.3159732893744236</v>
      </c>
      <c r="E5" s="558">
        <v>3.0700518179650067</v>
      </c>
      <c r="F5" s="558">
        <v>6.6608860160807195</v>
      </c>
      <c r="G5" s="557">
        <v>4.005549249590112</v>
      </c>
    </row>
    <row r="6" spans="2:7" ht="12.75" customHeight="1">
      <c r="B6" s="559" t="s">
        <v>300</v>
      </c>
      <c r="C6" s="560"/>
      <c r="D6" s="560"/>
      <c r="E6" s="561"/>
      <c r="F6" s="561"/>
      <c r="G6" s="560"/>
    </row>
    <row r="7" spans="2:7" ht="12.75" customHeight="1">
      <c r="B7" s="491" t="s">
        <v>301</v>
      </c>
      <c r="C7" s="562">
        <v>61.12389907244554</v>
      </c>
      <c r="D7" s="562">
        <v>50.727836606968225</v>
      </c>
      <c r="E7" s="563">
        <v>65.09116926479197</v>
      </c>
      <c r="F7" s="563">
        <v>62.09206999842346</v>
      </c>
      <c r="G7" s="562">
        <v>51.56766300920671</v>
      </c>
    </row>
    <row r="8" spans="2:7" ht="12.75" customHeight="1">
      <c r="B8" s="491" t="s">
        <v>302</v>
      </c>
      <c r="C8" s="562">
        <v>16.256211003591183</v>
      </c>
      <c r="D8" s="562">
        <v>32.5780224078679</v>
      </c>
      <c r="E8" s="563">
        <v>22.546235067103183</v>
      </c>
      <c r="F8" s="563">
        <v>13.164117925271954</v>
      </c>
      <c r="G8" s="562">
        <v>26.959263463236223</v>
      </c>
    </row>
    <row r="9" spans="2:7" ht="12.75" customHeight="1">
      <c r="B9" s="491" t="s">
        <v>303</v>
      </c>
      <c r="C9" s="562">
        <v>6.576608507821017</v>
      </c>
      <c r="D9" s="562">
        <v>1.761150382312127</v>
      </c>
      <c r="E9" s="563">
        <v>1.1165795806864254</v>
      </c>
      <c r="F9" s="563">
        <v>1.9076146933627622</v>
      </c>
      <c r="G9" s="562">
        <v>0</v>
      </c>
    </row>
    <row r="10" spans="2:7" ht="12.75" customHeight="1">
      <c r="B10" s="491" t="s">
        <v>304</v>
      </c>
      <c r="C10" s="562">
        <v>9.840235934542877</v>
      </c>
      <c r="D10" s="562">
        <v>13.617017313477318</v>
      </c>
      <c r="E10" s="563">
        <v>8.175964269453416</v>
      </c>
      <c r="F10" s="563">
        <v>16.137868516474853</v>
      </c>
      <c r="G10" s="562">
        <v>17.417076554420483</v>
      </c>
    </row>
    <row r="11" spans="2:7" ht="12.75" customHeight="1">
      <c r="B11" s="493" t="s">
        <v>305</v>
      </c>
      <c r="C11" s="564">
        <v>0.17949215223395504</v>
      </c>
      <c r="D11" s="564">
        <v>0</v>
      </c>
      <c r="E11" s="565">
        <v>0</v>
      </c>
      <c r="F11" s="565">
        <v>0.03744285038625256</v>
      </c>
      <c r="G11" s="564">
        <v>0.05044772354647496</v>
      </c>
    </row>
    <row r="12" spans="2:7" ht="12.75" customHeight="1">
      <c r="B12" s="556" t="s">
        <v>19</v>
      </c>
      <c r="C12" s="557">
        <f>SUM(C5:C11)</f>
        <v>100</v>
      </c>
      <c r="D12" s="557">
        <f>SUM(D5:D11)</f>
        <v>100</v>
      </c>
      <c r="E12" s="558">
        <f>SUM(E5:E11)</f>
        <v>100</v>
      </c>
      <c r="F12" s="558">
        <f>SUM(F5:F11)</f>
        <v>100</v>
      </c>
      <c r="G12" s="557">
        <f>SUM(G5:G11)</f>
        <v>99.99999999999999</v>
      </c>
    </row>
  </sheetData>
  <printOptions/>
  <pageMargins left="0.75" right="0.75" top="1" bottom="1" header="0.4921259845" footer="0.4921259845"/>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dimension ref="B1:E18"/>
  <sheetViews>
    <sheetView showGridLines="0" workbookViewId="0" topLeftCell="A1">
      <selection activeCell="A1" sqref="A1"/>
    </sheetView>
  </sheetViews>
  <sheetFormatPr defaultColWidth="11.421875" defaultRowHeight="11.25" customHeight="1"/>
  <cols>
    <col min="1" max="1" width="3.7109375" style="112" customWidth="1"/>
    <col min="2" max="2" width="0.9921875" style="112" customWidth="1"/>
    <col min="3" max="3" width="58.421875" style="112" customWidth="1"/>
    <col min="4" max="4" width="17.7109375" style="112" customWidth="1"/>
    <col min="5" max="5" width="12.8515625" style="112" customWidth="1"/>
    <col min="6" max="7" width="11.421875" style="112" customWidth="1"/>
    <col min="8" max="8" width="12.57421875" style="112" bestFit="1" customWidth="1"/>
    <col min="9" max="16384" width="11.421875" style="112" customWidth="1"/>
  </cols>
  <sheetData>
    <row r="1" ht="15" customHeight="1">
      <c r="B1" s="185" t="s">
        <v>306</v>
      </c>
    </row>
    <row r="2" ht="11.25" customHeight="1">
      <c r="B2" s="185"/>
    </row>
    <row r="3" spans="2:5" ht="11.25" customHeight="1">
      <c r="B3" s="185"/>
      <c r="E3" s="566" t="s">
        <v>95</v>
      </c>
    </row>
    <row r="4" spans="2:5" s="355" customFormat="1" ht="34.5" customHeight="1">
      <c r="B4" s="567" t="s">
        <v>307</v>
      </c>
      <c r="C4" s="568"/>
      <c r="D4" s="2" t="s">
        <v>62</v>
      </c>
      <c r="E4" s="357" t="s">
        <v>20</v>
      </c>
    </row>
    <row r="5" spans="2:5" s="355" customFormat="1" ht="12.75" customHeight="1">
      <c r="B5" s="569" t="s">
        <v>299</v>
      </c>
      <c r="C5" s="570"/>
      <c r="D5" s="571"/>
      <c r="E5" s="572"/>
    </row>
    <row r="6" spans="2:5" ht="12.75" customHeight="1">
      <c r="B6" s="573"/>
      <c r="C6" s="217" t="s">
        <v>308</v>
      </c>
      <c r="D6" s="574">
        <v>8.289365409748777</v>
      </c>
      <c r="E6" s="574">
        <v>4.38830424298558</v>
      </c>
    </row>
    <row r="7" spans="2:5" ht="12.75" customHeight="1">
      <c r="B7" s="573"/>
      <c r="C7" s="217" t="s">
        <v>309</v>
      </c>
      <c r="D7" s="574">
        <v>9.34822595478968</v>
      </c>
      <c r="E7" s="574">
        <v>1.909902428897654</v>
      </c>
    </row>
    <row r="8" spans="2:5" ht="12.75" customHeight="1">
      <c r="B8" s="573"/>
      <c r="C8" s="217" t="s">
        <v>310</v>
      </c>
      <c r="D8" s="574">
        <v>0.6873517595236943</v>
      </c>
      <c r="E8" s="574">
        <v>0.4311652640488015</v>
      </c>
    </row>
    <row r="9" spans="2:5" s="185" customFormat="1" ht="12.75" customHeight="1">
      <c r="B9" s="575" t="s">
        <v>19</v>
      </c>
      <c r="C9" s="576"/>
      <c r="D9" s="577">
        <v>18.324943124062152</v>
      </c>
      <c r="E9" s="577">
        <v>6.729371935932035</v>
      </c>
    </row>
    <row r="10" spans="2:5" ht="12.75" customHeight="1">
      <c r="B10" s="578" t="s">
        <v>300</v>
      </c>
      <c r="C10" s="570"/>
      <c r="D10" s="579"/>
      <c r="E10" s="579"/>
    </row>
    <row r="11" spans="2:5" ht="12.75" customHeight="1">
      <c r="B11" s="573"/>
      <c r="C11" s="217" t="s">
        <v>308</v>
      </c>
      <c r="D11" s="574">
        <v>16.478290333510817</v>
      </c>
      <c r="E11" s="574">
        <v>19.74577218504974</v>
      </c>
    </row>
    <row r="12" spans="2:5" ht="12.75" customHeight="1">
      <c r="B12" s="573"/>
      <c r="C12" s="217" t="s">
        <v>309</v>
      </c>
      <c r="D12" s="574">
        <v>47.883489036255384</v>
      </c>
      <c r="E12" s="574">
        <v>35.224605164401716</v>
      </c>
    </row>
    <row r="13" spans="2:5" ht="12.75" customHeight="1">
      <c r="B13" s="573"/>
      <c r="C13" s="217" t="s">
        <v>311</v>
      </c>
      <c r="D13" s="574">
        <v>3.3665714700614746</v>
      </c>
      <c r="E13" s="574">
        <v>15.196180195142206</v>
      </c>
    </row>
    <row r="14" spans="2:5" ht="12.75" customHeight="1">
      <c r="B14" s="573"/>
      <c r="C14" s="217" t="s">
        <v>312</v>
      </c>
      <c r="D14" s="574">
        <v>1.373493392710199</v>
      </c>
      <c r="E14" s="574">
        <v>1.3893102952683605</v>
      </c>
    </row>
    <row r="15" spans="2:5" ht="12.75" customHeight="1">
      <c r="B15" s="573"/>
      <c r="C15" s="217" t="s">
        <v>310</v>
      </c>
      <c r="D15" s="574">
        <v>6.886828984946028</v>
      </c>
      <c r="E15" s="574">
        <v>14.792162373644624</v>
      </c>
    </row>
    <row r="16" spans="2:5" ht="12.75" customHeight="1">
      <c r="B16" s="573"/>
      <c r="C16" s="217" t="s">
        <v>313</v>
      </c>
      <c r="D16" s="574">
        <v>0.2323442567404037</v>
      </c>
      <c r="E16" s="574">
        <v>0.35131984478050493</v>
      </c>
    </row>
    <row r="17" spans="2:5" ht="12.75" customHeight="1">
      <c r="B17" s="573"/>
      <c r="C17" s="320" t="s">
        <v>314</v>
      </c>
      <c r="D17" s="574">
        <v>5.454039401713539</v>
      </c>
      <c r="E17" s="574">
        <v>6.571278005780809</v>
      </c>
    </row>
    <row r="18" spans="2:5" s="185" customFormat="1" ht="12.75" customHeight="1">
      <c r="B18" s="575" t="s">
        <v>19</v>
      </c>
      <c r="C18" s="576"/>
      <c r="D18" s="577">
        <v>81.67505687593784</v>
      </c>
      <c r="E18" s="577">
        <v>93.27062806406796</v>
      </c>
    </row>
  </sheetData>
  <mergeCells count="5">
    <mergeCell ref="B18:C18"/>
    <mergeCell ref="B4:C4"/>
    <mergeCell ref="B5:C5"/>
    <mergeCell ref="B10:C10"/>
    <mergeCell ref="B9:C9"/>
  </mergeCells>
  <printOptions/>
  <pageMargins left="0.75" right="0.75" top="1" bottom="1" header="0.4921259845" footer="0.4921259845"/>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dimension ref="B1:H28"/>
  <sheetViews>
    <sheetView showGridLines="0" workbookViewId="0" topLeftCell="A1">
      <selection activeCell="A1" sqref="A1"/>
    </sheetView>
  </sheetViews>
  <sheetFormatPr defaultColWidth="11.421875" defaultRowHeight="10.5" customHeight="1"/>
  <cols>
    <col min="1" max="1" width="3.7109375" style="1" customWidth="1"/>
    <col min="2" max="2" width="0.9921875" style="1" customWidth="1"/>
    <col min="3" max="3" width="25.140625" style="1" customWidth="1"/>
    <col min="4" max="4" width="14.57421875" style="1" customWidth="1"/>
    <col min="5" max="5" width="12.7109375" style="1" customWidth="1"/>
    <col min="6" max="6" width="10.57421875" style="1" customWidth="1"/>
    <col min="7" max="7" width="10.7109375" style="1" customWidth="1"/>
    <col min="8" max="8" width="11.7109375" style="1" customWidth="1"/>
    <col min="9" max="9" width="9.00390625" style="1" customWidth="1"/>
    <col min="10" max="16384" width="11.421875" style="1" customWidth="1"/>
  </cols>
  <sheetData>
    <row r="1" s="112" customFormat="1" ht="15" customHeight="1">
      <c r="B1" s="185" t="s">
        <v>315</v>
      </c>
    </row>
    <row r="2" ht="10.5" customHeight="1">
      <c r="B2" s="275"/>
    </row>
    <row r="3" spans="2:8" s="275" customFormat="1" ht="25.5" customHeight="1">
      <c r="B3" s="135"/>
      <c r="C3" s="580"/>
      <c r="D3" s="186" t="s">
        <v>316</v>
      </c>
      <c r="E3" s="186" t="s">
        <v>295</v>
      </c>
      <c r="F3" s="186" t="s">
        <v>317</v>
      </c>
      <c r="G3" s="186"/>
      <c r="H3" s="193"/>
    </row>
    <row r="4" spans="2:8" s="275" customFormat="1" ht="26.25" customHeight="1">
      <c r="B4" s="135"/>
      <c r="C4" s="580"/>
      <c r="D4" s="186"/>
      <c r="E4" s="186"/>
      <c r="F4" s="2" t="s">
        <v>318</v>
      </c>
      <c r="G4" s="2" t="s">
        <v>319</v>
      </c>
      <c r="H4" s="175" t="s">
        <v>320</v>
      </c>
    </row>
    <row r="5" spans="2:8" s="17" customFormat="1" ht="12.75" customHeight="1">
      <c r="B5" s="581" t="s">
        <v>16</v>
      </c>
      <c r="C5" s="582"/>
      <c r="D5" s="583"/>
      <c r="E5" s="583"/>
      <c r="F5" s="584"/>
      <c r="G5" s="584"/>
      <c r="H5" s="585"/>
    </row>
    <row r="6" spans="2:8" s="17" customFormat="1" ht="12.75" customHeight="1">
      <c r="B6" s="586"/>
      <c r="C6" s="540" t="s">
        <v>0</v>
      </c>
      <c r="D6" s="527">
        <v>5.0166538290662555</v>
      </c>
      <c r="E6" s="527">
        <v>12.060839490646124</v>
      </c>
      <c r="F6" s="587">
        <v>40.57538122936645</v>
      </c>
      <c r="G6" s="587">
        <v>31.35251270764555</v>
      </c>
      <c r="H6" s="588">
        <v>28.072106062988</v>
      </c>
    </row>
    <row r="7" spans="2:8" s="17" customFormat="1" ht="12.75" customHeight="1">
      <c r="B7" s="586"/>
      <c r="C7" s="540" t="s">
        <v>1</v>
      </c>
      <c r="D7" s="527">
        <v>1.102052291256677</v>
      </c>
      <c r="E7" s="527">
        <v>10.758928571428571</v>
      </c>
      <c r="F7" s="587">
        <v>48.85204081632653</v>
      </c>
      <c r="G7" s="587">
        <v>30.612244897959183</v>
      </c>
      <c r="H7" s="588">
        <v>20.535714285714285</v>
      </c>
    </row>
    <row r="8" spans="2:8" s="17" customFormat="1" ht="12.75" customHeight="1">
      <c r="B8" s="586"/>
      <c r="C8" s="540" t="s">
        <v>4</v>
      </c>
      <c r="D8" s="527">
        <v>2.393270407961771</v>
      </c>
      <c r="E8" s="527">
        <v>10.749174917491748</v>
      </c>
      <c r="F8" s="587">
        <v>45.70957095709571</v>
      </c>
      <c r="G8" s="587">
        <v>37.78877887788779</v>
      </c>
      <c r="H8" s="588">
        <v>16.5016501650165</v>
      </c>
    </row>
    <row r="9" spans="2:8" s="17" customFormat="1" ht="12.75" customHeight="1">
      <c r="B9" s="586"/>
      <c r="C9" s="589" t="s">
        <v>5</v>
      </c>
      <c r="D9" s="527">
        <v>5.637370803215564</v>
      </c>
      <c r="E9" s="527">
        <v>12.176153385260635</v>
      </c>
      <c r="F9" s="587">
        <v>39.664469742360694</v>
      </c>
      <c r="G9" s="587">
        <v>31.6956261234272</v>
      </c>
      <c r="H9" s="588">
        <v>28.639904134212102</v>
      </c>
    </row>
    <row r="10" spans="2:8" s="17" customFormat="1" ht="12.75" customHeight="1">
      <c r="B10" s="586"/>
      <c r="C10" s="106" t="s">
        <v>7</v>
      </c>
      <c r="D10" s="527">
        <v>3.5053289453820837</v>
      </c>
      <c r="E10" s="527">
        <v>12.329026701119725</v>
      </c>
      <c r="F10" s="587">
        <v>36.7786391042205</v>
      </c>
      <c r="G10" s="587">
        <v>35.917312661498705</v>
      </c>
      <c r="H10" s="588">
        <v>27.304048234280792</v>
      </c>
    </row>
    <row r="11" spans="2:8" s="17" customFormat="1" ht="12.75" customHeight="1">
      <c r="B11" s="586"/>
      <c r="C11" s="540" t="s">
        <v>20</v>
      </c>
      <c r="D11" s="527">
        <v>5.08397432979837</v>
      </c>
      <c r="E11" s="527">
        <v>4.942703670546106</v>
      </c>
      <c r="F11" s="587">
        <v>95.61324977618622</v>
      </c>
      <c r="G11" s="587">
        <v>3.5810205908683974</v>
      </c>
      <c r="H11" s="588">
        <v>0.8057296329453895</v>
      </c>
    </row>
    <row r="12" spans="2:8" s="17" customFormat="1" ht="12.75" customHeight="1">
      <c r="B12" s="590"/>
      <c r="C12" s="542" t="s">
        <v>62</v>
      </c>
      <c r="D12" s="529">
        <v>20.226490449039648</v>
      </c>
      <c r="E12" s="529">
        <v>5.53611327617563</v>
      </c>
      <c r="F12" s="591">
        <v>94.46609508963367</v>
      </c>
      <c r="G12" s="591">
        <v>5.001299038711354</v>
      </c>
      <c r="H12" s="592">
        <v>0.5326058716549753</v>
      </c>
    </row>
    <row r="13" spans="2:8" s="17" customFormat="1" ht="12.75" customHeight="1">
      <c r="B13" s="593" t="s">
        <v>17</v>
      </c>
      <c r="C13" s="594"/>
      <c r="D13" s="526"/>
      <c r="E13" s="526"/>
      <c r="F13" s="595"/>
      <c r="G13" s="595"/>
      <c r="H13" s="596"/>
    </row>
    <row r="14" spans="2:8" s="17" customFormat="1" ht="12.75" customHeight="1">
      <c r="B14" s="586"/>
      <c r="C14" s="540" t="s">
        <v>0</v>
      </c>
      <c r="D14" s="527">
        <v>7.066424884009671</v>
      </c>
      <c r="E14" s="527">
        <v>14.763418487265442</v>
      </c>
      <c r="F14" s="587">
        <v>24.675374715832465</v>
      </c>
      <c r="G14" s="587">
        <v>30.193041266905563</v>
      </c>
      <c r="H14" s="588">
        <v>45.13158401726197</v>
      </c>
    </row>
    <row r="15" spans="2:8" s="17" customFormat="1" ht="12.75" customHeight="1">
      <c r="B15" s="586"/>
      <c r="C15" s="540" t="s">
        <v>1</v>
      </c>
      <c r="D15" s="527">
        <v>1.7359865316148262</v>
      </c>
      <c r="E15" s="527">
        <v>13.715421303656598</v>
      </c>
      <c r="F15" s="587">
        <v>31.955484896661368</v>
      </c>
      <c r="G15" s="587">
        <v>29.88871224165342</v>
      </c>
      <c r="H15" s="588">
        <v>38.15580286168522</v>
      </c>
    </row>
    <row r="16" spans="2:8" s="17" customFormat="1" ht="12.75" customHeight="1">
      <c r="B16" s="586"/>
      <c r="C16" s="540" t="s">
        <v>4</v>
      </c>
      <c r="D16" s="527">
        <v>3.8938563599653877</v>
      </c>
      <c r="E16" s="527">
        <v>13.38888888888889</v>
      </c>
      <c r="F16" s="587">
        <v>32.839506172839506</v>
      </c>
      <c r="G16" s="587">
        <v>30.246913580246915</v>
      </c>
      <c r="H16" s="588">
        <v>36.91358024691358</v>
      </c>
    </row>
    <row r="17" spans="2:8" s="17" customFormat="1" ht="12.75" customHeight="1">
      <c r="B17" s="586"/>
      <c r="C17" s="589" t="s">
        <v>5</v>
      </c>
      <c r="D17" s="527">
        <v>8.094427098117135</v>
      </c>
      <c r="E17" s="527">
        <v>14.908825248392752</v>
      </c>
      <c r="F17" s="587">
        <v>22.910578609000584</v>
      </c>
      <c r="G17" s="587">
        <v>32.6125073056692</v>
      </c>
      <c r="H17" s="588">
        <v>44.476914085330215</v>
      </c>
    </row>
    <row r="18" spans="2:8" s="17" customFormat="1" ht="12.75" customHeight="1">
      <c r="B18" s="586"/>
      <c r="C18" s="106" t="s">
        <v>7</v>
      </c>
      <c r="D18" s="527">
        <v>6.545064377682404</v>
      </c>
      <c r="E18" s="527">
        <v>14.526932084309134</v>
      </c>
      <c r="F18" s="587">
        <v>23.653395784543328</v>
      </c>
      <c r="G18" s="587">
        <v>36.53395784543326</v>
      </c>
      <c r="H18" s="588">
        <v>39.812646370023415</v>
      </c>
    </row>
    <row r="19" spans="2:8" s="17" customFormat="1" ht="12.75" customHeight="1">
      <c r="B19" s="586"/>
      <c r="C19" s="540" t="s">
        <v>20</v>
      </c>
      <c r="D19" s="527">
        <v>7.618696186961869</v>
      </c>
      <c r="E19" s="527">
        <v>5.978366160800775</v>
      </c>
      <c r="F19" s="587">
        <v>89.34452696157572</v>
      </c>
      <c r="G19" s="587">
        <v>2.93832741362609</v>
      </c>
      <c r="H19" s="588">
        <v>7.717145624798191</v>
      </c>
    </row>
    <row r="20" spans="2:8" s="17" customFormat="1" ht="12.75" customHeight="1">
      <c r="B20" s="590"/>
      <c r="C20" s="542" t="s">
        <v>62</v>
      </c>
      <c r="D20" s="529">
        <v>16.70143796128048</v>
      </c>
      <c r="E20" s="529">
        <v>6.05721961047683</v>
      </c>
      <c r="F20" s="591">
        <v>92.98858294157154</v>
      </c>
      <c r="G20" s="591">
        <v>1.7595701813297515</v>
      </c>
      <c r="H20" s="592">
        <v>5.251846877098724</v>
      </c>
    </row>
    <row r="21" spans="2:8" s="17" customFormat="1" ht="12.75" customHeight="1">
      <c r="B21" s="593" t="s">
        <v>19</v>
      </c>
      <c r="C21" s="594"/>
      <c r="D21" s="526"/>
      <c r="E21" s="526"/>
      <c r="F21" s="595"/>
      <c r="G21" s="595"/>
      <c r="H21" s="596"/>
    </row>
    <row r="22" spans="2:8" s="17" customFormat="1" ht="12.75" customHeight="1">
      <c r="B22" s="597"/>
      <c r="C22" s="540" t="s">
        <v>0</v>
      </c>
      <c r="D22" s="527">
        <v>6.023553329365424</v>
      </c>
      <c r="E22" s="527">
        <v>13.618260946798117</v>
      </c>
      <c r="F22" s="587">
        <v>31.412647659650055</v>
      </c>
      <c r="G22" s="587">
        <v>30.684341415756283</v>
      </c>
      <c r="H22" s="588">
        <v>37.90301092459366</v>
      </c>
    </row>
    <row r="23" spans="2:8" s="17" customFormat="1" ht="12.75" customHeight="1">
      <c r="B23" s="597"/>
      <c r="C23" s="540" t="s">
        <v>1</v>
      </c>
      <c r="D23" s="527">
        <v>1.3159732893744236</v>
      </c>
      <c r="E23" s="527">
        <v>12.075017692852088</v>
      </c>
      <c r="F23" s="587">
        <v>41.33050247699929</v>
      </c>
      <c r="G23" s="587">
        <v>30.29016277423921</v>
      </c>
      <c r="H23" s="588">
        <v>28.379334748761497</v>
      </c>
    </row>
    <row r="24" spans="2:8" s="17" customFormat="1" ht="12.75" customHeight="1">
      <c r="B24" s="597"/>
      <c r="C24" s="540" t="s">
        <v>4</v>
      </c>
      <c r="D24" s="527">
        <v>3.0700518179650067</v>
      </c>
      <c r="E24" s="527">
        <v>12.259180790960452</v>
      </c>
      <c r="F24" s="587">
        <v>38.347457627118644</v>
      </c>
      <c r="G24" s="587">
        <v>33.47457627118644</v>
      </c>
      <c r="H24" s="588">
        <v>28.177966101694917</v>
      </c>
    </row>
    <row r="25" spans="2:8" s="17" customFormat="1" ht="12.75" customHeight="1">
      <c r="B25" s="597"/>
      <c r="C25" s="589" t="s">
        <v>5</v>
      </c>
      <c r="D25" s="527">
        <v>6.6608860160807195</v>
      </c>
      <c r="E25" s="527">
        <v>13.559467455621302</v>
      </c>
      <c r="F25" s="587">
        <v>31.183431952662723</v>
      </c>
      <c r="G25" s="587">
        <v>32.15976331360947</v>
      </c>
      <c r="H25" s="588">
        <v>36.65680473372781</v>
      </c>
    </row>
    <row r="26" spans="2:8" s="17" customFormat="1" ht="12.75" customHeight="1">
      <c r="B26" s="597"/>
      <c r="C26" s="106" t="s">
        <v>7</v>
      </c>
      <c r="D26" s="527">
        <v>4.005549249590112</v>
      </c>
      <c r="E26" s="527">
        <v>12.920025188916876</v>
      </c>
      <c r="F26" s="587">
        <v>33.249370277078086</v>
      </c>
      <c r="G26" s="587">
        <v>36.08312342569269</v>
      </c>
      <c r="H26" s="588">
        <v>30.66750629722922</v>
      </c>
    </row>
    <row r="27" spans="2:8" s="17" customFormat="1" ht="12.75" customHeight="1">
      <c r="B27" s="597"/>
      <c r="C27" s="540" t="s">
        <v>20</v>
      </c>
      <c r="D27" s="527">
        <v>6.729371935932035</v>
      </c>
      <c r="E27" s="527">
        <v>5.703844328429046</v>
      </c>
      <c r="F27" s="587">
        <v>91.0061699098244</v>
      </c>
      <c r="G27" s="587">
        <v>3.1086853345989556</v>
      </c>
      <c r="H27" s="588">
        <v>5.885144755576649</v>
      </c>
    </row>
    <row r="28" spans="2:8" s="17" customFormat="1" ht="12.75" customHeight="1">
      <c r="B28" s="598"/>
      <c r="C28" s="542" t="s">
        <v>62</v>
      </c>
      <c r="D28" s="529">
        <v>18.324943124062152</v>
      </c>
      <c r="E28" s="529">
        <v>5.792313280063396</v>
      </c>
      <c r="F28" s="591">
        <v>93.73968170111603</v>
      </c>
      <c r="G28" s="591">
        <v>3.407515023443175</v>
      </c>
      <c r="H28" s="592">
        <v>2.852803275440798</v>
      </c>
    </row>
  </sheetData>
  <mergeCells count="8">
    <mergeCell ref="B21:C21"/>
    <mergeCell ref="B5:C5"/>
    <mergeCell ref="B13:C13"/>
    <mergeCell ref="F3:H3"/>
    <mergeCell ref="B6:B12"/>
    <mergeCell ref="B14:B20"/>
    <mergeCell ref="D3:D4"/>
    <mergeCell ref="E3:E4"/>
  </mergeCells>
  <printOptions/>
  <pageMargins left="0.75" right="0.75" top="1" bottom="1" header="0.4921259845" footer="0.4921259845"/>
  <pageSetup horizontalDpi="600" verticalDpi="600" orientation="landscape" paperSize="9" r:id="rId2"/>
  <drawing r:id="rId1"/>
</worksheet>
</file>

<file path=xl/worksheets/sheet38.xml><?xml version="1.0" encoding="utf-8"?>
<worksheet xmlns="http://schemas.openxmlformats.org/spreadsheetml/2006/main" xmlns:r="http://schemas.openxmlformats.org/officeDocument/2006/relationships">
  <dimension ref="B1:G33"/>
  <sheetViews>
    <sheetView showGridLines="0" workbookViewId="0" topLeftCell="A1">
      <selection activeCell="A1" sqref="A1"/>
    </sheetView>
  </sheetViews>
  <sheetFormatPr defaultColWidth="11.421875" defaultRowHeight="12.75"/>
  <cols>
    <col min="1" max="1" width="3.7109375" style="59" customWidth="1"/>
    <col min="2" max="2" width="13.140625" style="59" customWidth="1"/>
    <col min="3" max="3" width="30.7109375" style="59" customWidth="1"/>
    <col min="4" max="5" width="15.7109375" style="59" customWidth="1"/>
    <col min="6" max="6" width="18.8515625" style="59" customWidth="1"/>
    <col min="7" max="7" width="14.140625" style="59" customWidth="1"/>
    <col min="8" max="8" width="12.00390625" style="59" bestFit="1" customWidth="1"/>
    <col min="9" max="16384" width="11.421875" style="59" customWidth="1"/>
  </cols>
  <sheetData>
    <row r="1" spans="2:7" ht="30" customHeight="1">
      <c r="B1" s="305" t="s">
        <v>321</v>
      </c>
      <c r="C1" s="306"/>
      <c r="D1" s="306"/>
      <c r="E1" s="306"/>
      <c r="F1" s="306"/>
      <c r="G1" s="306"/>
    </row>
    <row r="2" spans="2:7" ht="12" customHeight="1">
      <c r="B2" s="307"/>
      <c r="C2" s="70"/>
      <c r="D2" s="70"/>
      <c r="E2" s="70"/>
      <c r="F2" s="70"/>
      <c r="G2" s="70"/>
    </row>
    <row r="3" spans="2:7" s="73" customFormat="1" ht="16.5" customHeight="1">
      <c r="B3" s="74"/>
      <c r="F3" s="599" t="s">
        <v>322</v>
      </c>
      <c r="G3" s="599"/>
    </row>
    <row r="4" spans="2:7" s="73" customFormat="1" ht="11.25">
      <c r="B4" s="600" t="s">
        <v>323</v>
      </c>
      <c r="C4" s="600" t="s">
        <v>0</v>
      </c>
      <c r="D4" s="600" t="s">
        <v>1</v>
      </c>
      <c r="E4" s="600" t="s">
        <v>4</v>
      </c>
      <c r="F4" s="600" t="s">
        <v>5</v>
      </c>
      <c r="G4" s="600" t="s">
        <v>7</v>
      </c>
    </row>
    <row r="5" spans="2:7" s="73" customFormat="1" ht="11.25">
      <c r="B5" s="601">
        <v>2005</v>
      </c>
      <c r="C5" s="602">
        <v>0.05174284000040677</v>
      </c>
      <c r="D5" s="602"/>
      <c r="E5" s="603">
        <v>0.017988499511771727</v>
      </c>
      <c r="F5" s="602"/>
      <c r="G5" s="602">
        <v>0.03175552730626387</v>
      </c>
    </row>
    <row r="6" spans="2:7" s="73" customFormat="1" ht="11.25">
      <c r="B6" s="601">
        <v>2006</v>
      </c>
      <c r="C6" s="602">
        <v>0.05302936774877371</v>
      </c>
      <c r="D6" s="602">
        <v>0.01306981192221868</v>
      </c>
      <c r="E6" s="602">
        <v>0.023180875274404367</v>
      </c>
      <c r="F6" s="602"/>
      <c r="G6" s="602">
        <v>0.03598594261505873</v>
      </c>
    </row>
    <row r="7" spans="2:7" s="73" customFormat="1" ht="11.25">
      <c r="B7" s="601">
        <v>2007</v>
      </c>
      <c r="C7" s="602">
        <v>0.06013213091830715</v>
      </c>
      <c r="D7" s="602">
        <v>0.012377253337659487</v>
      </c>
      <c r="E7" s="602">
        <v>0.02847240957104613</v>
      </c>
      <c r="F7" s="602">
        <v>0.05983257051206822</v>
      </c>
      <c r="G7" s="602">
        <v>0.04021719824414503</v>
      </c>
    </row>
    <row r="8" spans="2:7" s="73" customFormat="1" ht="11.25">
      <c r="B8" s="601">
        <v>2008</v>
      </c>
      <c r="C8" s="602">
        <v>0.06023553329365424</v>
      </c>
      <c r="D8" s="602">
        <v>0.013159732893744237</v>
      </c>
      <c r="E8" s="602">
        <v>0.030700518179650065</v>
      </c>
      <c r="F8" s="602">
        <v>0.06660886016080719</v>
      </c>
      <c r="G8" s="602">
        <v>0.040055492495901124</v>
      </c>
    </row>
    <row r="9" s="73" customFormat="1" ht="11.25">
      <c r="B9" s="73" t="s">
        <v>233</v>
      </c>
    </row>
    <row r="11" spans="2:7" ht="32.25" customHeight="1">
      <c r="B11" s="305" t="s">
        <v>324</v>
      </c>
      <c r="C11" s="306"/>
      <c r="D11" s="306"/>
      <c r="E11" s="306"/>
      <c r="F11" s="306"/>
      <c r="G11" s="306"/>
    </row>
    <row r="12" spans="2:7" ht="13.5" customHeight="1">
      <c r="B12" s="307"/>
      <c r="C12" s="70"/>
      <c r="D12" s="604" t="s">
        <v>95</v>
      </c>
      <c r="E12" s="70"/>
      <c r="F12" s="70"/>
      <c r="G12" s="70"/>
    </row>
    <row r="13" spans="2:4" ht="13.5" customHeight="1">
      <c r="B13" s="309" t="s">
        <v>325</v>
      </c>
      <c r="C13" s="309" t="s">
        <v>62</v>
      </c>
      <c r="D13" s="309" t="s">
        <v>0</v>
      </c>
    </row>
    <row r="14" spans="2:4" ht="13.5" customHeight="1">
      <c r="B14" s="310">
        <v>1</v>
      </c>
      <c r="C14" s="605">
        <v>0.10836690219903586</v>
      </c>
      <c r="D14" s="605">
        <v>0.03437250199840128</v>
      </c>
    </row>
    <row r="15" spans="2:4" ht="13.5" customHeight="1">
      <c r="B15" s="310">
        <v>2</v>
      </c>
      <c r="C15" s="605">
        <v>0.09707455590041604</v>
      </c>
      <c r="D15" s="605">
        <v>0.037569944044764186</v>
      </c>
    </row>
    <row r="16" spans="2:4" ht="13.5" customHeight="1">
      <c r="B16" s="310">
        <v>3</v>
      </c>
      <c r="C16" s="605">
        <v>0.11067820114904577</v>
      </c>
      <c r="D16" s="605">
        <v>0.03608224531485922</v>
      </c>
    </row>
    <row r="17" spans="2:4" ht="13.5" customHeight="1">
      <c r="B17" s="310">
        <v>4</v>
      </c>
      <c r="C17" s="605">
        <v>0.06927293138743974</v>
      </c>
      <c r="D17" s="605">
        <v>0.04418687272404299</v>
      </c>
    </row>
    <row r="18" spans="2:4" ht="13.5" customHeight="1">
      <c r="B18" s="310">
        <v>5</v>
      </c>
      <c r="C18" s="605">
        <v>0.06940500561315459</v>
      </c>
      <c r="D18" s="605">
        <v>0.0341504574118483</v>
      </c>
    </row>
    <row r="19" spans="2:4" ht="13.5" customHeight="1">
      <c r="B19" s="310">
        <v>6</v>
      </c>
      <c r="C19" s="605">
        <v>0.12652710823482796</v>
      </c>
      <c r="D19" s="605">
        <v>0.032640554223288036</v>
      </c>
    </row>
    <row r="20" spans="2:4" ht="13.5" customHeight="1">
      <c r="B20" s="310">
        <v>7</v>
      </c>
      <c r="C20" s="605">
        <v>0.1067159743776002</v>
      </c>
      <c r="D20" s="605">
        <v>0.03228528288480327</v>
      </c>
    </row>
    <row r="21" spans="2:4" ht="13.5" customHeight="1">
      <c r="B21" s="310">
        <v>8</v>
      </c>
      <c r="C21" s="605">
        <v>0.24565805982962424</v>
      </c>
      <c r="D21" s="605">
        <v>0.03654853894662048</v>
      </c>
    </row>
    <row r="22" spans="2:4" ht="13.5" customHeight="1">
      <c r="B22" s="310">
        <v>9</v>
      </c>
      <c r="C22" s="605">
        <v>0.003698078320015849</v>
      </c>
      <c r="D22" s="605">
        <v>0.026290079047872814</v>
      </c>
    </row>
    <row r="23" spans="2:4" ht="13.5" customHeight="1">
      <c r="B23" s="310">
        <v>10</v>
      </c>
      <c r="C23" s="605">
        <v>0.003235818530013868</v>
      </c>
      <c r="D23" s="605">
        <v>0.02873256949995559</v>
      </c>
    </row>
    <row r="24" spans="2:4" ht="13.5" customHeight="1">
      <c r="B24" s="310">
        <v>11</v>
      </c>
      <c r="C24" s="605">
        <v>0.005547117480023773</v>
      </c>
      <c r="D24" s="605">
        <v>0.028377298161470825</v>
      </c>
    </row>
    <row r="25" spans="2:4" ht="13.5" customHeight="1">
      <c r="B25" s="310">
        <v>12</v>
      </c>
      <c r="C25" s="605">
        <v>0.005415043254308922</v>
      </c>
      <c r="D25" s="605">
        <v>0.03619326760813572</v>
      </c>
    </row>
    <row r="26" spans="2:4" ht="13.5" customHeight="1">
      <c r="B26" s="310">
        <v>13</v>
      </c>
      <c r="C26" s="605">
        <v>0.004292412335732682</v>
      </c>
      <c r="D26" s="605">
        <v>0.025157651656452614</v>
      </c>
    </row>
    <row r="27" spans="2:4" ht="13.5" customHeight="1">
      <c r="B27" s="310">
        <v>14</v>
      </c>
      <c r="C27" s="605">
        <v>0.003632041207158423</v>
      </c>
      <c r="D27" s="605">
        <v>0.024202859934274804</v>
      </c>
    </row>
    <row r="28" spans="2:4" ht="13.5" customHeight="1">
      <c r="B28" s="310">
        <v>15</v>
      </c>
      <c r="C28" s="605">
        <v>0.0027735587400118866</v>
      </c>
      <c r="D28" s="605">
        <v>0.02569055866417977</v>
      </c>
    </row>
    <row r="29" spans="2:4" ht="13.5" customHeight="1">
      <c r="B29" s="310">
        <v>16</v>
      </c>
      <c r="C29" s="605">
        <v>0.006471637060027736</v>
      </c>
      <c r="D29" s="605">
        <v>0.03483879563016254</v>
      </c>
    </row>
    <row r="30" spans="2:4" ht="13.5" customHeight="1">
      <c r="B30" s="310">
        <v>17</v>
      </c>
      <c r="C30" s="605">
        <v>0.00112263091857624</v>
      </c>
      <c r="D30" s="605">
        <v>0.029132249755750954</v>
      </c>
    </row>
    <row r="31" spans="2:4" ht="13.5" customHeight="1">
      <c r="B31" s="310">
        <v>18</v>
      </c>
      <c r="C31" s="605">
        <v>0.0009905566928613881</v>
      </c>
      <c r="D31" s="605">
        <v>0.031996624922284396</v>
      </c>
    </row>
    <row r="32" spans="2:4" ht="13.5" customHeight="1">
      <c r="B32" s="310">
        <v>19</v>
      </c>
      <c r="C32" s="605">
        <v>0.0005943340157168329</v>
      </c>
      <c r="D32" s="605">
        <v>0.042521538324895636</v>
      </c>
    </row>
    <row r="33" spans="2:4" ht="13.5" customHeight="1">
      <c r="B33" s="310">
        <v>20</v>
      </c>
      <c r="C33" s="605">
        <v>0.02852803275440798</v>
      </c>
      <c r="D33" s="605">
        <v>0.3790301092459366</v>
      </c>
    </row>
    <row r="36" ht="11.25"/>
    <row r="37" ht="11.25"/>
    <row r="38" ht="11.25"/>
    <row r="39" ht="11.25"/>
  </sheetData>
  <mergeCells count="3">
    <mergeCell ref="B1:G1"/>
    <mergeCell ref="F3:G3"/>
    <mergeCell ref="B11:G11"/>
  </mergeCells>
  <printOptions/>
  <pageMargins left="0.75" right="0.75" top="1" bottom="1" header="0.4921259845" footer="0.4921259845"/>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B1:P30"/>
  <sheetViews>
    <sheetView showGridLines="0" workbookViewId="0" topLeftCell="A1">
      <selection activeCell="G17" sqref="G17"/>
    </sheetView>
  </sheetViews>
  <sheetFormatPr defaultColWidth="11.421875" defaultRowHeight="12.75"/>
  <cols>
    <col min="1" max="1" width="3.7109375" style="609" customWidth="1"/>
    <col min="2" max="2" width="27.140625" style="609" customWidth="1"/>
    <col min="3" max="3" width="14.7109375" style="609" customWidth="1"/>
    <col min="4" max="4" width="3.8515625" style="609" customWidth="1"/>
    <col min="5" max="5" width="14.7109375" style="609" customWidth="1"/>
    <col min="6" max="6" width="3.8515625" style="609" customWidth="1"/>
    <col min="7" max="7" width="8.57421875" style="609" customWidth="1"/>
    <col min="8" max="8" width="3.28125" style="609" customWidth="1"/>
    <col min="9" max="9" width="10.421875" style="609" customWidth="1"/>
    <col min="10" max="10" width="3.7109375" style="609" customWidth="1"/>
    <col min="11" max="11" width="13.57421875" style="609" customWidth="1"/>
    <col min="12" max="12" width="11.00390625" style="609" customWidth="1"/>
    <col min="13" max="13" width="5.00390625" style="609" customWidth="1"/>
    <col min="14" max="14" width="9.57421875" style="609" customWidth="1"/>
    <col min="15" max="15" width="2.00390625" style="609" customWidth="1"/>
    <col min="16" max="16" width="11.140625" style="609" customWidth="1"/>
    <col min="17" max="16384" width="10.28125" style="609" customWidth="1"/>
  </cols>
  <sheetData>
    <row r="1" spans="2:14" s="607" customFormat="1" ht="15" customHeight="1">
      <c r="B1" s="606" t="s">
        <v>331</v>
      </c>
      <c r="C1" s="606"/>
      <c r="D1" s="606"/>
      <c r="E1" s="606"/>
      <c r="F1" s="606"/>
      <c r="G1" s="606"/>
      <c r="H1" s="606"/>
      <c r="I1" s="606"/>
      <c r="J1" s="606"/>
      <c r="K1" s="606"/>
      <c r="L1" s="606"/>
      <c r="M1" s="606"/>
      <c r="N1" s="606"/>
    </row>
    <row r="2" spans="2:4" ht="11.25">
      <c r="B2" s="608"/>
      <c r="C2" s="608"/>
      <c r="D2" s="608"/>
    </row>
    <row r="3" spans="2:13" s="615" customFormat="1" ht="21" customHeight="1">
      <c r="B3" s="610"/>
      <c r="C3" s="611" t="s">
        <v>332</v>
      </c>
      <c r="D3" s="612"/>
      <c r="E3" s="613" t="s">
        <v>333</v>
      </c>
      <c r="F3" s="614"/>
      <c r="G3" s="614"/>
      <c r="H3" s="614"/>
      <c r="I3" s="614"/>
      <c r="J3" s="614"/>
      <c r="K3" s="614"/>
      <c r="L3" s="614"/>
      <c r="M3" s="614"/>
    </row>
    <row r="4" spans="2:13" s="615" customFormat="1" ht="48" customHeight="1">
      <c r="B4" s="616"/>
      <c r="C4" s="617"/>
      <c r="D4" s="618"/>
      <c r="E4" s="619" t="s">
        <v>334</v>
      </c>
      <c r="F4" s="619"/>
      <c r="G4" s="619" t="s">
        <v>335</v>
      </c>
      <c r="H4" s="619"/>
      <c r="I4" s="619" t="s">
        <v>336</v>
      </c>
      <c r="J4" s="619"/>
      <c r="K4" s="620" t="s">
        <v>337</v>
      </c>
      <c r="L4" s="619" t="s">
        <v>338</v>
      </c>
      <c r="M4" s="621"/>
    </row>
    <row r="5" spans="2:16" s="615" customFormat="1" ht="13.5" customHeight="1">
      <c r="B5" s="622" t="s">
        <v>339</v>
      </c>
      <c r="C5" s="623">
        <v>339364</v>
      </c>
      <c r="D5" s="624"/>
      <c r="E5" s="623">
        <f>E6+E7</f>
        <v>349442</v>
      </c>
      <c r="F5" s="624"/>
      <c r="G5" s="623">
        <f>G6+G7</f>
        <v>57475</v>
      </c>
      <c r="H5" s="624"/>
      <c r="I5" s="623">
        <f aca="true" t="shared" si="0" ref="I5:I29">G5+E5</f>
        <v>406917</v>
      </c>
      <c r="J5" s="624"/>
      <c r="K5" s="625">
        <f>I5/$I$26</f>
        <v>0.7074885639920926</v>
      </c>
      <c r="L5" s="626"/>
      <c r="M5" s="627"/>
      <c r="P5" s="628"/>
    </row>
    <row r="6" spans="2:13" s="615" customFormat="1" ht="13.5" customHeight="1">
      <c r="B6" s="629" t="s">
        <v>340</v>
      </c>
      <c r="C6" s="630">
        <v>319244</v>
      </c>
      <c r="D6" s="631"/>
      <c r="E6" s="630">
        <v>295808</v>
      </c>
      <c r="F6" s="631"/>
      <c r="G6" s="630">
        <v>52618</v>
      </c>
      <c r="H6" s="631"/>
      <c r="I6" s="630">
        <f t="shared" si="0"/>
        <v>348426</v>
      </c>
      <c r="J6" s="631"/>
      <c r="K6" s="632"/>
      <c r="L6" s="633">
        <v>86578</v>
      </c>
      <c r="M6" s="634"/>
    </row>
    <row r="7" spans="2:13" s="615" customFormat="1" ht="13.5" customHeight="1">
      <c r="B7" s="635" t="s">
        <v>341</v>
      </c>
      <c r="C7" s="636">
        <v>20120</v>
      </c>
      <c r="D7" s="637"/>
      <c r="E7" s="636">
        <v>53634</v>
      </c>
      <c r="F7" s="637"/>
      <c r="G7" s="636">
        <v>4857</v>
      </c>
      <c r="H7" s="637"/>
      <c r="I7" s="636">
        <f t="shared" si="0"/>
        <v>58491</v>
      </c>
      <c r="J7" s="637"/>
      <c r="K7" s="638"/>
      <c r="L7" s="639"/>
      <c r="M7" s="640"/>
    </row>
    <row r="8" spans="2:13" s="615" customFormat="1" ht="13.5" customHeight="1">
      <c r="B8" s="641" t="s">
        <v>342</v>
      </c>
      <c r="C8" s="642">
        <v>3754</v>
      </c>
      <c r="D8" s="643"/>
      <c r="E8" s="642">
        <f>E9+E10</f>
        <v>49230</v>
      </c>
      <c r="F8" s="643"/>
      <c r="G8" s="642">
        <f>G9+G10</f>
        <v>773</v>
      </c>
      <c r="H8" s="643"/>
      <c r="I8" s="642">
        <f t="shared" si="0"/>
        <v>50003</v>
      </c>
      <c r="J8" s="644"/>
      <c r="K8" s="625">
        <f>I8/$I$26</f>
        <v>0.0869380012761733</v>
      </c>
      <c r="L8" s="645"/>
      <c r="M8" s="641"/>
    </row>
    <row r="9" spans="2:13" s="615" customFormat="1" ht="13.5" customHeight="1">
      <c r="B9" s="629" t="s">
        <v>340</v>
      </c>
      <c r="C9" s="646">
        <v>2293</v>
      </c>
      <c r="D9" s="647"/>
      <c r="E9" s="646">
        <v>40565</v>
      </c>
      <c r="F9" s="647"/>
      <c r="G9" s="648">
        <v>650</v>
      </c>
      <c r="H9" s="647"/>
      <c r="I9" s="646">
        <f t="shared" si="0"/>
        <v>41215</v>
      </c>
      <c r="J9" s="647"/>
      <c r="K9" s="649"/>
      <c r="L9" s="650">
        <v>3220</v>
      </c>
      <c r="M9" s="651"/>
    </row>
    <row r="10" spans="2:13" s="615" customFormat="1" ht="13.5" customHeight="1">
      <c r="B10" s="635" t="s">
        <v>341</v>
      </c>
      <c r="C10" s="652">
        <v>1461</v>
      </c>
      <c r="D10" s="653" t="s">
        <v>343</v>
      </c>
      <c r="E10" s="652">
        <v>8665</v>
      </c>
      <c r="F10" s="653" t="s">
        <v>343</v>
      </c>
      <c r="G10" s="652">
        <v>123</v>
      </c>
      <c r="H10" s="653" t="s">
        <v>343</v>
      </c>
      <c r="I10" s="652">
        <f t="shared" si="0"/>
        <v>8788</v>
      </c>
      <c r="J10" s="653" t="s">
        <v>343</v>
      </c>
      <c r="K10" s="654"/>
      <c r="L10" s="655"/>
      <c r="M10" s="656"/>
    </row>
    <row r="11" spans="2:13" s="615" customFormat="1" ht="13.5" customHeight="1">
      <c r="B11" s="657" t="s">
        <v>344</v>
      </c>
      <c r="C11" s="658">
        <v>60837</v>
      </c>
      <c r="D11" s="659"/>
      <c r="E11" s="658">
        <v>59419</v>
      </c>
      <c r="F11" s="660" t="s">
        <v>345</v>
      </c>
      <c r="G11" s="658">
        <v>9697</v>
      </c>
      <c r="H11" s="660" t="s">
        <v>345</v>
      </c>
      <c r="I11" s="658">
        <f t="shared" si="0"/>
        <v>69116</v>
      </c>
      <c r="J11" s="660" t="s">
        <v>345</v>
      </c>
      <c r="K11" s="661">
        <f>I11/$I$26</f>
        <v>0.12016892778841255</v>
      </c>
      <c r="L11" s="662"/>
      <c r="M11" s="657"/>
    </row>
    <row r="12" spans="2:13" s="615" customFormat="1" ht="13.5" customHeight="1">
      <c r="B12" s="657" t="s">
        <v>346</v>
      </c>
      <c r="C12" s="658">
        <v>9510</v>
      </c>
      <c r="D12" s="659"/>
      <c r="E12" s="658">
        <v>20736</v>
      </c>
      <c r="F12" s="659"/>
      <c r="G12" s="658">
        <v>1325</v>
      </c>
      <c r="H12" s="659"/>
      <c r="I12" s="658">
        <f t="shared" si="0"/>
        <v>22061</v>
      </c>
      <c r="J12" s="663"/>
      <c r="K12" s="661">
        <f>I12/$I$26</f>
        <v>0.03835648353406113</v>
      </c>
      <c r="L12" s="664">
        <v>4968</v>
      </c>
      <c r="M12" s="657"/>
    </row>
    <row r="13" spans="2:13" s="615" customFormat="1" ht="13.5" customHeight="1">
      <c r="B13" s="657" t="s">
        <v>347</v>
      </c>
      <c r="C13" s="658">
        <v>4501</v>
      </c>
      <c r="D13" s="659"/>
      <c r="E13" s="658">
        <v>8702</v>
      </c>
      <c r="F13" s="659"/>
      <c r="G13" s="658">
        <v>400</v>
      </c>
      <c r="H13" s="659"/>
      <c r="I13" s="658">
        <f t="shared" si="0"/>
        <v>9102</v>
      </c>
      <c r="J13" s="663"/>
      <c r="K13" s="661">
        <f>I13/$I$26</f>
        <v>0.015825244237660324</v>
      </c>
      <c r="L13" s="664">
        <v>625</v>
      </c>
      <c r="M13" s="657"/>
    </row>
    <row r="14" spans="2:13" s="615" customFormat="1" ht="13.5" customHeight="1">
      <c r="B14" s="657" t="s">
        <v>348</v>
      </c>
      <c r="C14" s="658">
        <v>4651</v>
      </c>
      <c r="D14" s="663"/>
      <c r="E14" s="658">
        <v>6170</v>
      </c>
      <c r="F14" s="660" t="s">
        <v>345</v>
      </c>
      <c r="G14" s="658">
        <v>0</v>
      </c>
      <c r="H14" s="663"/>
      <c r="I14" s="658">
        <f t="shared" si="0"/>
        <v>6170</v>
      </c>
      <c r="J14" s="660" t="s">
        <v>345</v>
      </c>
      <c r="K14" s="661">
        <f>I14/$I$26</f>
        <v>0.010727505707137356</v>
      </c>
      <c r="L14" s="664">
        <v>966</v>
      </c>
      <c r="M14" s="657"/>
    </row>
    <row r="15" spans="2:13" s="615" customFormat="1" ht="13.5" customHeight="1">
      <c r="B15" s="657" t="s">
        <v>349</v>
      </c>
      <c r="C15" s="658">
        <v>403</v>
      </c>
      <c r="D15" s="663"/>
      <c r="E15" s="658">
        <v>7631</v>
      </c>
      <c r="F15" s="663"/>
      <c r="G15" s="658">
        <v>700</v>
      </c>
      <c r="H15" s="663"/>
      <c r="I15" s="658">
        <f t="shared" si="0"/>
        <v>8331</v>
      </c>
      <c r="J15" s="663"/>
      <c r="K15" s="661">
        <f>I15/$I$26</f>
        <v>0.014484740688194702</v>
      </c>
      <c r="L15" s="664">
        <v>14</v>
      </c>
      <c r="M15" s="657"/>
    </row>
    <row r="16" spans="2:13" s="615" customFormat="1" ht="13.5" customHeight="1">
      <c r="B16" s="657" t="s">
        <v>515</v>
      </c>
      <c r="C16" s="665">
        <v>0</v>
      </c>
      <c r="D16" s="660" t="s">
        <v>66</v>
      </c>
      <c r="E16" s="666">
        <v>30</v>
      </c>
      <c r="F16" s="660" t="s">
        <v>66</v>
      </c>
      <c r="G16" s="666">
        <v>1</v>
      </c>
      <c r="H16" s="660" t="s">
        <v>66</v>
      </c>
      <c r="I16" s="666">
        <f t="shared" si="0"/>
        <v>31</v>
      </c>
      <c r="J16" s="660" t="s">
        <v>66</v>
      </c>
      <c r="K16" s="667" t="s">
        <v>29</v>
      </c>
      <c r="L16" s="662"/>
      <c r="M16" s="657"/>
    </row>
    <row r="17" spans="2:13" s="615" customFormat="1" ht="13.5" customHeight="1">
      <c r="B17" s="657" t="s">
        <v>350</v>
      </c>
      <c r="C17" s="666">
        <v>3149</v>
      </c>
      <c r="D17" s="660" t="s">
        <v>66</v>
      </c>
      <c r="E17" s="666">
        <v>158</v>
      </c>
      <c r="F17" s="660" t="s">
        <v>66</v>
      </c>
      <c r="G17" s="666">
        <v>33</v>
      </c>
      <c r="H17" s="660" t="s">
        <v>66</v>
      </c>
      <c r="I17" s="666">
        <f t="shared" si="0"/>
        <v>191</v>
      </c>
      <c r="J17" s="660" t="s">
        <v>66</v>
      </c>
      <c r="K17" s="667" t="s">
        <v>29</v>
      </c>
      <c r="L17" s="662">
        <v>20</v>
      </c>
      <c r="M17" s="657"/>
    </row>
    <row r="18" spans="2:13" s="651" customFormat="1" ht="13.5" customHeight="1">
      <c r="B18" s="641" t="s">
        <v>351</v>
      </c>
      <c r="C18" s="623">
        <f>C19+C22+C20+C21+C23+C24+C25</f>
        <v>10677</v>
      </c>
      <c r="D18" s="624"/>
      <c r="E18" s="623">
        <f>SUM(E19:E25)</f>
        <v>3069</v>
      </c>
      <c r="F18" s="624"/>
      <c r="G18" s="623">
        <v>166</v>
      </c>
      <c r="H18" s="624"/>
      <c r="I18" s="623">
        <f t="shared" si="0"/>
        <v>3235</v>
      </c>
      <c r="J18" s="668"/>
      <c r="K18" s="625">
        <f>I18/$I$26</f>
        <v>0.005624551209495842</v>
      </c>
      <c r="L18" s="669">
        <v>609</v>
      </c>
      <c r="M18" s="641"/>
    </row>
    <row r="19" spans="2:12" s="651" customFormat="1" ht="13.5" customHeight="1">
      <c r="B19" s="629" t="s">
        <v>352</v>
      </c>
      <c r="C19" s="646">
        <v>4</v>
      </c>
      <c r="D19" s="647"/>
      <c r="E19" s="646">
        <v>355</v>
      </c>
      <c r="F19" s="647"/>
      <c r="G19" s="646">
        <v>14</v>
      </c>
      <c r="H19" s="647"/>
      <c r="I19" s="646">
        <f t="shared" si="0"/>
        <v>369</v>
      </c>
      <c r="J19" s="647"/>
      <c r="K19" s="649"/>
      <c r="L19" s="670">
        <v>85</v>
      </c>
    </row>
    <row r="20" spans="2:12" s="651" customFormat="1" ht="13.5" customHeight="1">
      <c r="B20" s="629" t="s">
        <v>353</v>
      </c>
      <c r="C20" s="646">
        <v>10531</v>
      </c>
      <c r="D20" s="671" t="s">
        <v>354</v>
      </c>
      <c r="E20" s="646">
        <v>669</v>
      </c>
      <c r="F20" s="647"/>
      <c r="G20" s="646">
        <v>46</v>
      </c>
      <c r="H20" s="647"/>
      <c r="I20" s="646">
        <f t="shared" si="0"/>
        <v>715</v>
      </c>
      <c r="J20" s="647"/>
      <c r="K20" s="649"/>
      <c r="L20" s="670">
        <v>37</v>
      </c>
    </row>
    <row r="21" spans="2:12" s="651" customFormat="1" ht="13.5" customHeight="1">
      <c r="B21" s="629" t="s">
        <v>355</v>
      </c>
      <c r="C21" s="672">
        <v>89</v>
      </c>
      <c r="D21" s="647"/>
      <c r="E21" s="646">
        <v>979</v>
      </c>
      <c r="F21" s="647"/>
      <c r="G21" s="646">
        <v>53</v>
      </c>
      <c r="H21" s="647"/>
      <c r="I21" s="646">
        <f t="shared" si="0"/>
        <v>1032</v>
      </c>
      <c r="J21" s="647"/>
      <c r="K21" s="649"/>
      <c r="L21" s="670">
        <v>21</v>
      </c>
    </row>
    <row r="22" spans="2:12" s="651" customFormat="1" ht="13.5" customHeight="1">
      <c r="B22" s="629" t="s">
        <v>356</v>
      </c>
      <c r="C22" s="673">
        <v>0</v>
      </c>
      <c r="D22" s="674"/>
      <c r="E22" s="646">
        <v>110</v>
      </c>
      <c r="F22" s="674"/>
      <c r="G22" s="646">
        <v>0</v>
      </c>
      <c r="H22" s="674"/>
      <c r="I22" s="646">
        <f t="shared" si="0"/>
        <v>110</v>
      </c>
      <c r="J22" s="674"/>
      <c r="K22" s="675"/>
      <c r="L22" s="670">
        <v>33</v>
      </c>
    </row>
    <row r="23" spans="2:12" s="651" customFormat="1" ht="13.5" customHeight="1">
      <c r="B23" s="629" t="s">
        <v>357</v>
      </c>
      <c r="C23" s="672">
        <v>0</v>
      </c>
      <c r="D23" s="674"/>
      <c r="E23" s="646">
        <v>237</v>
      </c>
      <c r="F23" s="674"/>
      <c r="G23" s="646">
        <v>46</v>
      </c>
      <c r="H23" s="674"/>
      <c r="I23" s="646">
        <f t="shared" si="0"/>
        <v>283</v>
      </c>
      <c r="J23" s="674"/>
      <c r="K23" s="675"/>
      <c r="L23" s="670">
        <v>411</v>
      </c>
    </row>
    <row r="24" spans="2:12" s="651" customFormat="1" ht="13.5" customHeight="1">
      <c r="B24" s="629" t="s">
        <v>358</v>
      </c>
      <c r="C24" s="646">
        <v>53</v>
      </c>
      <c r="D24" s="671" t="s">
        <v>66</v>
      </c>
      <c r="E24" s="646">
        <v>68</v>
      </c>
      <c r="F24" s="671" t="s">
        <v>66</v>
      </c>
      <c r="G24" s="646">
        <v>7</v>
      </c>
      <c r="H24" s="671" t="s">
        <v>66</v>
      </c>
      <c r="I24" s="646">
        <f t="shared" si="0"/>
        <v>75</v>
      </c>
      <c r="J24" s="671" t="s">
        <v>66</v>
      </c>
      <c r="K24" s="676"/>
      <c r="L24" s="670">
        <v>22</v>
      </c>
    </row>
    <row r="25" spans="2:13" s="651" customFormat="1" ht="13.5" customHeight="1">
      <c r="B25" s="635" t="s">
        <v>359</v>
      </c>
      <c r="C25" s="652">
        <v>0</v>
      </c>
      <c r="D25" s="653" t="s">
        <v>66</v>
      </c>
      <c r="E25" s="652">
        <v>651</v>
      </c>
      <c r="F25" s="653" t="s">
        <v>66</v>
      </c>
      <c r="G25" s="652">
        <v>0</v>
      </c>
      <c r="H25" s="653" t="s">
        <v>66</v>
      </c>
      <c r="I25" s="652">
        <f t="shared" si="0"/>
        <v>651</v>
      </c>
      <c r="J25" s="653" t="s">
        <v>66</v>
      </c>
      <c r="K25" s="654"/>
      <c r="L25" s="677">
        <v>0</v>
      </c>
      <c r="M25" s="656"/>
    </row>
    <row r="26" spans="2:13" s="683" customFormat="1" ht="13.5" customHeight="1">
      <c r="B26" s="678" t="s">
        <v>360</v>
      </c>
      <c r="C26" s="679">
        <v>436846</v>
      </c>
      <c r="D26" s="680" t="s">
        <v>361</v>
      </c>
      <c r="E26" s="679">
        <f>E6+E7+E8+E11+E12+E13+E14+E16+E15+E17+E18</f>
        <v>504587</v>
      </c>
      <c r="F26" s="681"/>
      <c r="G26" s="679">
        <f>G6+G7+G8+G11+G12+G13+G14+G16+G15+G17+G18</f>
        <v>70570</v>
      </c>
      <c r="H26" s="681"/>
      <c r="I26" s="679">
        <f>G26+E26</f>
        <v>575157</v>
      </c>
      <c r="J26" s="681"/>
      <c r="K26" s="682">
        <f>SUM(K5:K25)</f>
        <v>0.9996140184332277</v>
      </c>
      <c r="L26" s="679">
        <f>L6+L9+L12+L13+L14+L15+L17+L18</f>
        <v>97000</v>
      </c>
      <c r="M26" s="678"/>
    </row>
    <row r="27" spans="2:13" s="651" customFormat="1" ht="13.5" customHeight="1">
      <c r="B27" s="629" t="s">
        <v>362</v>
      </c>
      <c r="C27" s="673">
        <v>415265</v>
      </c>
      <c r="D27" s="684"/>
      <c r="E27" s="673">
        <f>E6+E9+E11+E12+E13+E14+E15+E16+E17+E18</f>
        <v>442288</v>
      </c>
      <c r="F27" s="684"/>
      <c r="G27" s="673">
        <f>G6+G9+G11+G12+G13+G14+G15+G16+G17+G18</f>
        <v>65590</v>
      </c>
      <c r="H27" s="684"/>
      <c r="I27" s="673">
        <f t="shared" si="0"/>
        <v>507878</v>
      </c>
      <c r="J27" s="684"/>
      <c r="K27" s="685"/>
      <c r="L27" s="673"/>
      <c r="M27" s="686"/>
    </row>
    <row r="28" spans="2:13" s="651" customFormat="1" ht="13.5" customHeight="1">
      <c r="B28" s="635" t="s">
        <v>363</v>
      </c>
      <c r="C28" s="687">
        <v>21581</v>
      </c>
      <c r="D28" s="688"/>
      <c r="E28" s="687">
        <f>E7+E10</f>
        <v>62299</v>
      </c>
      <c r="F28" s="688"/>
      <c r="G28" s="687">
        <f>G7+G10</f>
        <v>4980</v>
      </c>
      <c r="H28" s="688"/>
      <c r="I28" s="687">
        <f t="shared" si="0"/>
        <v>67279</v>
      </c>
      <c r="J28" s="688"/>
      <c r="K28" s="689"/>
      <c r="L28" s="687"/>
      <c r="M28" s="690"/>
    </row>
    <row r="29" spans="2:13" s="615" customFormat="1" ht="13.5" customHeight="1">
      <c r="B29" s="691" t="s">
        <v>516</v>
      </c>
      <c r="C29" s="692"/>
      <c r="D29" s="693"/>
      <c r="E29" s="694">
        <f>E6+E9+E11+E12+E13+E14+E15+E19+E20+E21+E23+E22</f>
        <v>441381</v>
      </c>
      <c r="F29" s="693"/>
      <c r="G29" s="692">
        <f>G6+G9+G11+G12+G13+G14+G15+G19+G20+G21+G23+G22</f>
        <v>65549</v>
      </c>
      <c r="H29" s="693"/>
      <c r="I29" s="692">
        <f t="shared" si="0"/>
        <v>506930</v>
      </c>
      <c r="J29" s="693"/>
      <c r="K29" s="695"/>
      <c r="L29" s="692"/>
      <c r="M29" s="696"/>
    </row>
    <row r="30" spans="2:7" ht="11.25">
      <c r="B30" s="697"/>
      <c r="C30" s="698"/>
      <c r="D30" s="698"/>
      <c r="E30" s="297"/>
      <c r="G30" s="297"/>
    </row>
    <row r="31" ht="11.25"/>
    <row r="32" ht="11.25"/>
    <row r="33" ht="11.25"/>
    <row r="34" ht="11.25"/>
    <row r="35" ht="11.25"/>
    <row r="36" ht="11.25"/>
    <row r="37" ht="11.25"/>
    <row r="38" ht="11.25"/>
    <row r="39" ht="11.25"/>
    <row r="40" ht="11.25"/>
    <row r="41" ht="11.25"/>
    <row r="42" ht="11.25"/>
    <row r="43" ht="11.25"/>
  </sheetData>
  <sheetProtection/>
  <mergeCells count="7">
    <mergeCell ref="L4:M4"/>
    <mergeCell ref="E4:F4"/>
    <mergeCell ref="I4:J4"/>
    <mergeCell ref="B1:N1"/>
    <mergeCell ref="E3:M3"/>
    <mergeCell ref="C3:D4"/>
    <mergeCell ref="G4:H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39" r:id="rId2"/>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dimension ref="B1:J23"/>
  <sheetViews>
    <sheetView showGridLines="0" workbookViewId="0" topLeftCell="A1">
      <selection activeCell="A1" sqref="A1"/>
    </sheetView>
  </sheetViews>
  <sheetFormatPr defaultColWidth="11.421875" defaultRowHeight="12.75"/>
  <cols>
    <col min="1" max="1" width="3.7109375" style="59" customWidth="1"/>
    <col min="2" max="2" width="11.421875" style="59" customWidth="1"/>
    <col min="3" max="3" width="15.8515625" style="59" customWidth="1"/>
    <col min="4" max="4" width="14.140625" style="59" customWidth="1"/>
    <col min="5" max="5" width="12.8515625" style="59" bestFit="1" customWidth="1"/>
    <col min="6" max="6" width="11.421875" style="60" customWidth="1"/>
    <col min="7" max="16384" width="11.421875" style="59" customWidth="1"/>
  </cols>
  <sheetData>
    <row r="1" spans="2:6" s="73" customFormat="1" ht="15" customHeight="1">
      <c r="B1" s="74" t="s">
        <v>40</v>
      </c>
      <c r="F1" s="183"/>
    </row>
    <row r="3" spans="2:8" ht="33.75">
      <c r="B3" s="61"/>
      <c r="C3" s="71" t="s">
        <v>38</v>
      </c>
      <c r="D3" s="72" t="s">
        <v>39</v>
      </c>
      <c r="H3" s="62"/>
    </row>
    <row r="4" spans="2:9" ht="11.25">
      <c r="B4" s="63">
        <v>1990</v>
      </c>
      <c r="C4" s="64">
        <v>625808</v>
      </c>
      <c r="D4" s="65">
        <v>533329</v>
      </c>
      <c r="F4" s="66"/>
      <c r="H4" s="62"/>
      <c r="I4" s="62"/>
    </row>
    <row r="5" spans="2:10" ht="11.25">
      <c r="B5" s="63">
        <v>1991</v>
      </c>
      <c r="C5" s="64">
        <v>610951</v>
      </c>
      <c r="D5" s="65">
        <v>522180</v>
      </c>
      <c r="F5" s="66"/>
      <c r="H5" s="62"/>
      <c r="I5" s="62"/>
      <c r="J5" s="67"/>
    </row>
    <row r="6" spans="2:10" ht="11.25">
      <c r="B6" s="63">
        <v>1992</v>
      </c>
      <c r="C6" s="64">
        <v>611959</v>
      </c>
      <c r="D6" s="65">
        <v>533765</v>
      </c>
      <c r="F6" s="66"/>
      <c r="H6" s="62"/>
      <c r="I6" s="62"/>
      <c r="J6" s="67"/>
    </row>
    <row r="7" spans="2:10" ht="11.25">
      <c r="B7" s="63">
        <v>1993</v>
      </c>
      <c r="C7" s="64">
        <v>584397</v>
      </c>
      <c r="D7" s="65">
        <v>513049</v>
      </c>
      <c r="F7" s="66"/>
      <c r="H7" s="62"/>
      <c r="I7" s="62"/>
      <c r="J7" s="67"/>
    </row>
    <row r="8" spans="2:10" ht="11.25">
      <c r="B8" s="63">
        <v>1994</v>
      </c>
      <c r="C8" s="64">
        <v>592614</v>
      </c>
      <c r="D8" s="65">
        <v>503771</v>
      </c>
      <c r="F8" s="66"/>
      <c r="H8" s="62"/>
      <c r="I8" s="62"/>
      <c r="J8" s="67"/>
    </row>
    <row r="9" spans="2:10" ht="11.25">
      <c r="B9" s="63">
        <v>1995</v>
      </c>
      <c r="C9" s="64">
        <v>569798</v>
      </c>
      <c r="D9" s="65">
        <v>472120</v>
      </c>
      <c r="F9" s="66"/>
      <c r="H9" s="62"/>
      <c r="I9" s="62"/>
      <c r="J9" s="67"/>
    </row>
    <row r="10" spans="2:10" ht="11.25">
      <c r="B10" s="63">
        <v>1996</v>
      </c>
      <c r="C10" s="64">
        <v>570347</v>
      </c>
      <c r="D10" s="65">
        <v>485596</v>
      </c>
      <c r="F10" s="66"/>
      <c r="H10" s="62"/>
      <c r="I10" s="62"/>
      <c r="J10" s="67"/>
    </row>
    <row r="11" spans="2:10" ht="11.25">
      <c r="B11" s="63">
        <v>1997</v>
      </c>
      <c r="C11" s="64">
        <v>559626</v>
      </c>
      <c r="D11" s="65">
        <v>474128</v>
      </c>
      <c r="F11" s="66"/>
      <c r="H11" s="62"/>
      <c r="I11" s="62"/>
      <c r="J11" s="67"/>
    </row>
    <row r="12" spans="2:10" ht="11.25">
      <c r="B12" s="63">
        <v>1998</v>
      </c>
      <c r="C12" s="65">
        <v>556251</v>
      </c>
      <c r="D12" s="65">
        <v>474208</v>
      </c>
      <c r="F12" s="66"/>
      <c r="H12" s="62"/>
      <c r="I12" s="62"/>
      <c r="J12" s="67"/>
    </row>
    <row r="13" spans="2:10" ht="11.25">
      <c r="B13" s="63">
        <v>1999</v>
      </c>
      <c r="C13" s="65">
        <v>560468</v>
      </c>
      <c r="D13" s="65">
        <v>479464</v>
      </c>
      <c r="F13" s="66"/>
      <c r="H13" s="62"/>
      <c r="I13" s="62"/>
      <c r="J13" s="67"/>
    </row>
    <row r="14" spans="2:10" ht="11.25">
      <c r="B14" s="63">
        <v>2000</v>
      </c>
      <c r="C14" s="65">
        <v>526579</v>
      </c>
      <c r="D14" s="65">
        <v>448750</v>
      </c>
      <c r="F14" s="66"/>
      <c r="H14" s="62"/>
      <c r="I14" s="62"/>
      <c r="J14" s="67"/>
    </row>
    <row r="15" spans="2:10" ht="11.25">
      <c r="B15" s="63">
        <v>2001</v>
      </c>
      <c r="C15" s="65">
        <v>501525</v>
      </c>
      <c r="D15" s="65">
        <v>450592</v>
      </c>
      <c r="F15" s="66"/>
      <c r="H15" s="62"/>
      <c r="I15" s="62"/>
      <c r="J15" s="67"/>
    </row>
    <row r="16" spans="2:10" ht="11.25">
      <c r="B16" s="63">
        <v>2002</v>
      </c>
      <c r="C16" s="65">
        <v>555219</v>
      </c>
      <c r="D16" s="65">
        <v>456671</v>
      </c>
      <c r="F16" s="66"/>
      <c r="H16" s="62"/>
      <c r="I16" s="62"/>
      <c r="J16" s="67"/>
    </row>
    <row r="17" spans="2:10" ht="11.25">
      <c r="B17" s="63">
        <v>2003</v>
      </c>
      <c r="C17" s="65">
        <v>590513</v>
      </c>
      <c r="D17" s="65">
        <v>470025</v>
      </c>
      <c r="F17" s="66"/>
      <c r="H17" s="62"/>
      <c r="I17" s="62"/>
      <c r="J17" s="67"/>
    </row>
    <row r="18" spans="2:10" ht="11.25">
      <c r="B18" s="63">
        <v>2004</v>
      </c>
      <c r="C18" s="65">
        <v>603672</v>
      </c>
      <c r="D18" s="65">
        <v>675335</v>
      </c>
      <c r="F18" s="66"/>
      <c r="H18" s="62"/>
      <c r="I18" s="62"/>
      <c r="J18" s="67"/>
    </row>
    <row r="19" spans="2:10" ht="11.25">
      <c r="B19" s="63">
        <v>2005</v>
      </c>
      <c r="C19" s="65">
        <v>610306</v>
      </c>
      <c r="D19" s="65">
        <v>611006</v>
      </c>
      <c r="F19" s="66"/>
      <c r="H19" s="62"/>
      <c r="I19" s="62"/>
      <c r="J19" s="67"/>
    </row>
    <row r="20" spans="2:10" ht="11.25">
      <c r="B20" s="63">
        <v>2006</v>
      </c>
      <c r="C20" s="65">
        <v>799230</v>
      </c>
      <c r="D20" s="65">
        <v>681871</v>
      </c>
      <c r="F20" s="66"/>
      <c r="H20" s="62"/>
      <c r="I20" s="62"/>
      <c r="J20" s="67"/>
    </row>
    <row r="21" spans="2:10" ht="11.25">
      <c r="B21" s="63">
        <v>2007</v>
      </c>
      <c r="C21" s="65">
        <v>836728</v>
      </c>
      <c r="D21" s="65">
        <v>722045</v>
      </c>
      <c r="F21" s="66"/>
      <c r="H21" s="62"/>
      <c r="I21" s="62"/>
      <c r="J21" s="67"/>
    </row>
    <row r="22" spans="2:10" ht="11.25">
      <c r="B22" s="63">
        <v>2008</v>
      </c>
      <c r="C22" s="65">
        <v>845878</v>
      </c>
      <c r="D22" s="65">
        <v>695601</v>
      </c>
      <c r="F22" s="66"/>
      <c r="H22" s="62"/>
      <c r="I22" s="62"/>
      <c r="J22" s="67"/>
    </row>
    <row r="23" spans="2:10" ht="11.25">
      <c r="B23" s="68"/>
      <c r="C23" s="69"/>
      <c r="D23" s="69"/>
      <c r="F23" s="66"/>
      <c r="H23" s="62"/>
      <c r="I23" s="62"/>
      <c r="J23" s="67"/>
    </row>
    <row r="25" ht="11.25"/>
    <row r="26" ht="11.25"/>
    <row r="27" ht="11.25"/>
    <row r="28" ht="11.25"/>
    <row r="29" ht="11.25"/>
    <row r="30" ht="11.25"/>
    <row r="31" ht="11.25"/>
    <row r="32" ht="11.25"/>
    <row r="33" ht="11.25"/>
    <row r="34" ht="11.25"/>
    <row r="35" ht="11.25"/>
    <row r="36" ht="11.25"/>
    <row r="37" ht="11.25"/>
    <row r="38" ht="11.25"/>
    <row r="39" ht="11.25"/>
  </sheetData>
  <printOptions/>
  <pageMargins left="0.75" right="0.75" top="1" bottom="1" header="0.4921259845" footer="0.492125984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B1:T26"/>
  <sheetViews>
    <sheetView showGridLines="0" workbookViewId="0" topLeftCell="A1">
      <selection activeCell="A1" sqref="A1"/>
    </sheetView>
  </sheetViews>
  <sheetFormatPr defaultColWidth="11.421875" defaultRowHeight="12.75"/>
  <cols>
    <col min="1" max="1" width="3.28125" style="703" customWidth="1"/>
    <col min="2" max="2" width="22.57421875" style="703" customWidth="1"/>
    <col min="3" max="3" width="6.57421875" style="760" hidden="1" customWidth="1"/>
    <col min="4" max="4" width="1.57421875" style="703" hidden="1" customWidth="1"/>
    <col min="5" max="5" width="5.57421875" style="761" hidden="1" customWidth="1"/>
    <col min="6" max="6" width="1.421875" style="703" hidden="1" customWidth="1"/>
    <col min="7" max="7" width="6.57421875" style="760" hidden="1" customWidth="1"/>
    <col min="8" max="8" width="1.8515625" style="703" hidden="1" customWidth="1"/>
    <col min="9" max="9" width="2.7109375" style="703" hidden="1" customWidth="1"/>
    <col min="10" max="10" width="1.421875" style="703" hidden="1" customWidth="1"/>
    <col min="11" max="11" width="6.57421875" style="761" hidden="1" customWidth="1"/>
    <col min="12" max="12" width="1.57421875" style="703" hidden="1" customWidth="1"/>
    <col min="13" max="13" width="6.00390625" style="703" hidden="1" customWidth="1"/>
    <col min="14" max="14" width="1.57421875" style="703" hidden="1" customWidth="1"/>
    <col min="15" max="15" width="8.57421875" style="703" customWidth="1"/>
    <col min="16" max="16" width="12.28125" style="703" customWidth="1"/>
    <col min="17" max="17" width="12.140625" style="703" customWidth="1"/>
    <col min="18" max="18" width="13.8515625" style="703" customWidth="1"/>
    <col min="19" max="19" width="13.7109375" style="703" customWidth="1"/>
    <col min="20" max="16384" width="10.28125" style="703" customWidth="1"/>
  </cols>
  <sheetData>
    <row r="1" spans="2:19" s="701" customFormat="1" ht="15" customHeight="1">
      <c r="B1" s="699" t="s">
        <v>517</v>
      </c>
      <c r="C1" s="699"/>
      <c r="D1" s="699"/>
      <c r="E1" s="699"/>
      <c r="F1" s="699"/>
      <c r="G1" s="699"/>
      <c r="H1" s="699"/>
      <c r="I1" s="699"/>
      <c r="J1" s="699"/>
      <c r="K1" s="699"/>
      <c r="L1" s="699"/>
      <c r="M1" s="699"/>
      <c r="N1" s="699"/>
      <c r="O1" s="699"/>
      <c r="P1" s="699"/>
      <c r="Q1" s="699"/>
      <c r="R1" s="700"/>
      <c r="S1" s="700"/>
    </row>
    <row r="2" spans="2:19" ht="16.5" customHeight="1">
      <c r="B2" s="702"/>
      <c r="C2" s="702"/>
      <c r="D2" s="702"/>
      <c r="E2" s="702"/>
      <c r="F2" s="702"/>
      <c r="G2" s="702"/>
      <c r="H2" s="702"/>
      <c r="I2" s="702"/>
      <c r="J2" s="702"/>
      <c r="K2" s="702"/>
      <c r="L2" s="702"/>
      <c r="M2" s="702"/>
      <c r="N2" s="702"/>
      <c r="O2" s="702"/>
      <c r="P2" s="702"/>
      <c r="Q2" s="702"/>
      <c r="S2" s="704" t="s">
        <v>95</v>
      </c>
    </row>
    <row r="3" spans="2:19" s="713" customFormat="1" ht="18" customHeight="1">
      <c r="B3" s="705" t="s">
        <v>364</v>
      </c>
      <c r="C3" s="706">
        <v>2008</v>
      </c>
      <c r="D3" s="706"/>
      <c r="E3" s="706"/>
      <c r="F3" s="706"/>
      <c r="G3" s="707" t="s">
        <v>365</v>
      </c>
      <c r="H3" s="707"/>
      <c r="I3" s="707" t="s">
        <v>365</v>
      </c>
      <c r="J3" s="707"/>
      <c r="K3" s="707" t="s">
        <v>365</v>
      </c>
      <c r="L3" s="707"/>
      <c r="M3" s="708" t="s">
        <v>364</v>
      </c>
      <c r="N3" s="708"/>
      <c r="O3" s="706">
        <v>2008</v>
      </c>
      <c r="P3" s="709"/>
      <c r="Q3" s="710" t="s">
        <v>366</v>
      </c>
      <c r="R3" s="711"/>
      <c r="S3" s="712"/>
    </row>
    <row r="4" spans="2:19" s="713" customFormat="1" ht="36" customHeight="1">
      <c r="B4" s="714"/>
      <c r="C4" s="708" t="s">
        <v>367</v>
      </c>
      <c r="D4" s="708"/>
      <c r="E4" s="707" t="s">
        <v>368</v>
      </c>
      <c r="F4" s="707"/>
      <c r="G4" s="707" t="s">
        <v>369</v>
      </c>
      <c r="H4" s="707"/>
      <c r="I4" s="707" t="s">
        <v>370</v>
      </c>
      <c r="J4" s="707"/>
      <c r="K4" s="707" t="s">
        <v>371</v>
      </c>
      <c r="L4" s="707"/>
      <c r="M4" s="708"/>
      <c r="N4" s="708"/>
      <c r="O4" s="715" t="s">
        <v>367</v>
      </c>
      <c r="P4" s="716" t="s">
        <v>372</v>
      </c>
      <c r="Q4" s="716" t="s">
        <v>369</v>
      </c>
      <c r="R4" s="716" t="s">
        <v>370</v>
      </c>
      <c r="S4" s="717" t="s">
        <v>371</v>
      </c>
    </row>
    <row r="5" spans="2:20" ht="13.5" customHeight="1">
      <c r="B5" s="718" t="s">
        <v>373</v>
      </c>
      <c r="C5" s="719">
        <v>406917</v>
      </c>
      <c r="D5" s="719"/>
      <c r="E5" s="720">
        <v>70.74885639920926</v>
      </c>
      <c r="F5" s="720"/>
      <c r="G5" s="720">
        <v>-0.3536086942680594</v>
      </c>
      <c r="H5" s="720"/>
      <c r="I5" s="720">
        <v>-2.727298805238021</v>
      </c>
      <c r="J5" s="720"/>
      <c r="K5" s="720">
        <v>-7.647527422023403</v>
      </c>
      <c r="L5" s="721"/>
      <c r="M5" s="722" t="s">
        <v>374</v>
      </c>
      <c r="N5" s="722"/>
      <c r="O5" s="723">
        <v>406917</v>
      </c>
      <c r="P5" s="724">
        <v>70.74885639920926</v>
      </c>
      <c r="Q5" s="724">
        <v>-0.3536086942680594</v>
      </c>
      <c r="R5" s="724">
        <v>-2.727298805238021</v>
      </c>
      <c r="S5" s="725">
        <v>-7.647527422023403</v>
      </c>
      <c r="T5" s="726"/>
    </row>
    <row r="6" spans="2:20" ht="13.5" customHeight="1">
      <c r="B6" s="727" t="s">
        <v>342</v>
      </c>
      <c r="C6" s="728">
        <v>50003</v>
      </c>
      <c r="D6" s="728"/>
      <c r="E6" s="729">
        <v>8.69380012761733</v>
      </c>
      <c r="F6" s="729"/>
      <c r="G6" s="729">
        <v>-11.075741139229256</v>
      </c>
      <c r="H6" s="729"/>
      <c r="I6" s="729">
        <v>-42.64395503555861</v>
      </c>
      <c r="J6" s="729"/>
      <c r="K6" s="729">
        <v>-79.71176200890194</v>
      </c>
      <c r="L6" s="730"/>
      <c r="M6" s="731" t="s">
        <v>375</v>
      </c>
      <c r="N6" s="732"/>
      <c r="O6" s="733">
        <v>50003</v>
      </c>
      <c r="P6" s="734">
        <v>8.69380012761733</v>
      </c>
      <c r="Q6" s="734">
        <v>-11.075741139229256</v>
      </c>
      <c r="R6" s="734">
        <v>-42.64395503555861</v>
      </c>
      <c r="S6" s="735">
        <v>-79.71176200890194</v>
      </c>
      <c r="T6" s="726"/>
    </row>
    <row r="7" spans="2:20" ht="13.5" customHeight="1">
      <c r="B7" s="727" t="s">
        <v>376</v>
      </c>
      <c r="C7" s="728">
        <v>69116</v>
      </c>
      <c r="D7" s="736"/>
      <c r="E7" s="729">
        <v>12.016892778841255</v>
      </c>
      <c r="F7" s="729"/>
      <c r="G7" s="729">
        <v>0.579178672254721</v>
      </c>
      <c r="H7" s="729"/>
      <c r="I7" s="729">
        <v>6.222816481472937</v>
      </c>
      <c r="J7" s="729"/>
      <c r="K7" s="729">
        <v>7.627145037216976</v>
      </c>
      <c r="L7" s="737"/>
      <c r="M7" s="731" t="s">
        <v>377</v>
      </c>
      <c r="N7" s="732"/>
      <c r="O7" s="733">
        <v>69116</v>
      </c>
      <c r="P7" s="734">
        <v>12.016892778841255</v>
      </c>
      <c r="Q7" s="734">
        <v>0.579178672254721</v>
      </c>
      <c r="R7" s="734">
        <v>6.222816481472937</v>
      </c>
      <c r="S7" s="735">
        <v>7.627145037216976</v>
      </c>
      <c r="T7" s="726"/>
    </row>
    <row r="8" spans="2:20" ht="13.5" customHeight="1">
      <c r="B8" s="727" t="s">
        <v>346</v>
      </c>
      <c r="C8" s="728">
        <v>22061</v>
      </c>
      <c r="D8" s="728"/>
      <c r="E8" s="729">
        <v>3.835648353406113</v>
      </c>
      <c r="F8" s="729"/>
      <c r="G8" s="729">
        <v>-5.142537730575736</v>
      </c>
      <c r="H8" s="729"/>
      <c r="I8" s="729">
        <v>-22.0707195591508</v>
      </c>
      <c r="J8" s="729"/>
      <c r="K8" s="729">
        <v>-40.27074590496819</v>
      </c>
      <c r="L8" s="737"/>
      <c r="M8" s="731" t="s">
        <v>378</v>
      </c>
      <c r="N8" s="732"/>
      <c r="O8" s="733">
        <v>22061</v>
      </c>
      <c r="P8" s="734">
        <v>3.835648353406113</v>
      </c>
      <c r="Q8" s="734">
        <v>-5.142537730575736</v>
      </c>
      <c r="R8" s="734">
        <v>-22.0707195591508</v>
      </c>
      <c r="S8" s="735">
        <v>-40.27074590496819</v>
      </c>
      <c r="T8" s="726"/>
    </row>
    <row r="9" spans="2:20" ht="13.5" customHeight="1">
      <c r="B9" s="727" t="s">
        <v>379</v>
      </c>
      <c r="C9" s="728">
        <v>9102</v>
      </c>
      <c r="D9" s="728"/>
      <c r="E9" s="729">
        <v>1.5825244237660323</v>
      </c>
      <c r="F9" s="729"/>
      <c r="G9" s="729">
        <v>-5.815397350993379</v>
      </c>
      <c r="H9" s="729"/>
      <c r="I9" s="729">
        <v>-29.583784620145448</v>
      </c>
      <c r="J9" s="729"/>
      <c r="K9" s="729">
        <v>-52.719339255103634</v>
      </c>
      <c r="L9" s="737"/>
      <c r="M9" s="731" t="s">
        <v>380</v>
      </c>
      <c r="N9" s="732"/>
      <c r="O9" s="733">
        <v>9102</v>
      </c>
      <c r="P9" s="734">
        <v>1.5825244237660323</v>
      </c>
      <c r="Q9" s="734">
        <v>-5.815397350993379</v>
      </c>
      <c r="R9" s="734">
        <v>-29.583784620145448</v>
      </c>
      <c r="S9" s="735">
        <v>-52.719339255103634</v>
      </c>
      <c r="T9" s="726"/>
    </row>
    <row r="10" spans="2:20" ht="13.5" customHeight="1">
      <c r="B10" s="727" t="s">
        <v>381</v>
      </c>
      <c r="C10" s="728">
        <v>6170</v>
      </c>
      <c r="D10" s="736"/>
      <c r="E10" s="729">
        <v>1.0727505707137355</v>
      </c>
      <c r="F10" s="729"/>
      <c r="G10" s="729">
        <v>-9.927007299270073</v>
      </c>
      <c r="H10" s="736"/>
      <c r="I10" s="729">
        <v>-43.11266826479808</v>
      </c>
      <c r="J10" s="736"/>
      <c r="K10" s="729">
        <v>-67.73687513072579</v>
      </c>
      <c r="L10" s="736"/>
      <c r="M10" s="731" t="s">
        <v>382</v>
      </c>
      <c r="N10" s="732"/>
      <c r="O10" s="733">
        <v>6170</v>
      </c>
      <c r="P10" s="734">
        <v>1.0727505707137355</v>
      </c>
      <c r="Q10" s="734">
        <v>-9.927007299270073</v>
      </c>
      <c r="R10" s="734">
        <v>-43.11266826479808</v>
      </c>
      <c r="S10" s="735">
        <v>-67.73687513072579</v>
      </c>
      <c r="T10" s="726"/>
    </row>
    <row r="11" spans="2:20" ht="13.5" customHeight="1">
      <c r="B11" s="727" t="s">
        <v>349</v>
      </c>
      <c r="C11" s="728">
        <v>8331</v>
      </c>
      <c r="D11" s="728"/>
      <c r="E11" s="729">
        <v>1.4484740688194702</v>
      </c>
      <c r="F11" s="729"/>
      <c r="G11" s="729">
        <v>-4.406196213425129</v>
      </c>
      <c r="H11" s="729"/>
      <c r="I11" s="729">
        <v>37.18096492672485</v>
      </c>
      <c r="J11" s="729"/>
      <c r="K11" s="729">
        <v>39.922741014444064</v>
      </c>
      <c r="L11" s="737"/>
      <c r="M11" s="731" t="s">
        <v>383</v>
      </c>
      <c r="N11" s="732"/>
      <c r="O11" s="733">
        <v>8331</v>
      </c>
      <c r="P11" s="734">
        <v>1.4484740688194702</v>
      </c>
      <c r="Q11" s="734">
        <v>-4.406196213425129</v>
      </c>
      <c r="R11" s="734">
        <v>37.18096492672485</v>
      </c>
      <c r="S11" s="735">
        <v>39.922741014444064</v>
      </c>
      <c r="T11" s="726"/>
    </row>
    <row r="12" spans="2:20" ht="13.5" customHeight="1">
      <c r="B12" s="727" t="s">
        <v>384</v>
      </c>
      <c r="C12" s="728">
        <v>31</v>
      </c>
      <c r="D12" s="728"/>
      <c r="E12" s="729" t="s">
        <v>385</v>
      </c>
      <c r="F12" s="729"/>
      <c r="G12" s="734" t="s">
        <v>29</v>
      </c>
      <c r="H12" s="729"/>
      <c r="I12" s="729" t="s">
        <v>385</v>
      </c>
      <c r="J12" s="729"/>
      <c r="K12" s="734" t="s">
        <v>386</v>
      </c>
      <c r="L12" s="737"/>
      <c r="M12" s="731" t="s">
        <v>387</v>
      </c>
      <c r="N12" s="732"/>
      <c r="O12" s="733">
        <v>31</v>
      </c>
      <c r="P12" s="734" t="s">
        <v>385</v>
      </c>
      <c r="Q12" s="734" t="s">
        <v>29</v>
      </c>
      <c r="R12" s="734" t="s">
        <v>385</v>
      </c>
      <c r="S12" s="735" t="s">
        <v>386</v>
      </c>
      <c r="T12" s="726"/>
    </row>
    <row r="13" spans="2:20" ht="13.5" customHeight="1">
      <c r="B13" s="727" t="s">
        <v>350</v>
      </c>
      <c r="C13" s="728">
        <v>191</v>
      </c>
      <c r="D13" s="728"/>
      <c r="E13" s="729" t="s">
        <v>385</v>
      </c>
      <c r="F13" s="729"/>
      <c r="G13" s="734" t="s">
        <v>29</v>
      </c>
      <c r="H13" s="729"/>
      <c r="I13" s="729" t="s">
        <v>385</v>
      </c>
      <c r="J13" s="729"/>
      <c r="K13" s="734" t="s">
        <v>29</v>
      </c>
      <c r="L13" s="730"/>
      <c r="M13" s="731" t="s">
        <v>388</v>
      </c>
      <c r="N13" s="732"/>
      <c r="O13" s="733">
        <v>191</v>
      </c>
      <c r="P13" s="734" t="s">
        <v>385</v>
      </c>
      <c r="Q13" s="734" t="s">
        <v>29</v>
      </c>
      <c r="R13" s="734" t="s">
        <v>385</v>
      </c>
      <c r="S13" s="735" t="s">
        <v>29</v>
      </c>
      <c r="T13" s="726"/>
    </row>
    <row r="14" spans="2:20" ht="13.5" customHeight="1">
      <c r="B14" s="738" t="s">
        <v>389</v>
      </c>
      <c r="C14" s="739">
        <v>3235</v>
      </c>
      <c r="D14" s="739"/>
      <c r="E14" s="740">
        <v>0.5624551209495842</v>
      </c>
      <c r="F14" s="740"/>
      <c r="G14" s="740">
        <v>-8.122692416927013</v>
      </c>
      <c r="H14" s="740"/>
      <c r="I14" s="740">
        <v>-36.59349274794198</v>
      </c>
      <c r="J14" s="740"/>
      <c r="K14" s="740">
        <v>-57.82268578878749</v>
      </c>
      <c r="L14" s="741"/>
      <c r="M14" s="742" t="s">
        <v>390</v>
      </c>
      <c r="N14" s="743"/>
      <c r="O14" s="744">
        <v>3235</v>
      </c>
      <c r="P14" s="745">
        <v>0.5624551209495842</v>
      </c>
      <c r="Q14" s="745">
        <v>-8.122692416927013</v>
      </c>
      <c r="R14" s="745">
        <v>-36.59349274794198</v>
      </c>
      <c r="S14" s="746">
        <v>-57.82268578878749</v>
      </c>
      <c r="T14" s="726"/>
    </row>
    <row r="15" spans="2:20" s="701" customFormat="1" ht="15" customHeight="1">
      <c r="B15" s="747" t="s">
        <v>19</v>
      </c>
      <c r="C15" s="748">
        <v>575157</v>
      </c>
      <c r="D15" s="748"/>
      <c r="E15" s="749">
        <v>99.96140184332278</v>
      </c>
      <c r="F15" s="749"/>
      <c r="G15" s="749">
        <v>-1.7745769774638487</v>
      </c>
      <c r="H15" s="749" t="s">
        <v>296</v>
      </c>
      <c r="I15" s="749">
        <v>-9.304547884376735</v>
      </c>
      <c r="J15" s="749" t="s">
        <v>296</v>
      </c>
      <c r="K15" s="749">
        <v>-31.584149936122984</v>
      </c>
      <c r="L15" s="748" t="s">
        <v>296</v>
      </c>
      <c r="M15" s="750" t="s">
        <v>391</v>
      </c>
      <c r="N15" s="751"/>
      <c r="O15" s="752">
        <v>575157</v>
      </c>
      <c r="P15" s="753">
        <v>99.96140184332278</v>
      </c>
      <c r="Q15" s="753">
        <v>-1.7745769774638487</v>
      </c>
      <c r="R15" s="753">
        <v>-9.304547884376735</v>
      </c>
      <c r="S15" s="754">
        <v>-31.584149936122984</v>
      </c>
      <c r="T15" s="755"/>
    </row>
    <row r="16" spans="2:17" s="701" customFormat="1" ht="7.5" customHeight="1">
      <c r="B16" s="756"/>
      <c r="C16" s="757"/>
      <c r="D16" s="757"/>
      <c r="E16" s="758"/>
      <c r="F16" s="757"/>
      <c r="G16" s="757"/>
      <c r="H16" s="757"/>
      <c r="I16" s="758"/>
      <c r="J16" s="757"/>
      <c r="K16" s="757"/>
      <c r="L16" s="757"/>
      <c r="M16" s="758"/>
      <c r="N16" s="759"/>
      <c r="O16" s="759"/>
      <c r="P16" s="759"/>
      <c r="Q16" s="759"/>
    </row>
    <row r="17" spans="2:16" ht="13.5" customHeight="1">
      <c r="B17" s="703" t="s">
        <v>392</v>
      </c>
      <c r="G17" s="703"/>
      <c r="P17" s="726"/>
    </row>
    <row r="18" spans="2:7" ht="13.5" customHeight="1">
      <c r="B18" s="762" t="s">
        <v>393</v>
      </c>
      <c r="G18" s="703"/>
    </row>
    <row r="19" ht="11.25">
      <c r="G19" s="703"/>
    </row>
    <row r="20" ht="11.25">
      <c r="G20" s="703"/>
    </row>
    <row r="21" ht="11.25">
      <c r="G21" s="703"/>
    </row>
    <row r="22" ht="11.25">
      <c r="G22" s="703"/>
    </row>
    <row r="23" ht="11.25">
      <c r="G23" s="703"/>
    </row>
    <row r="24" ht="11.25">
      <c r="G24" s="703"/>
    </row>
    <row r="25" ht="11.25">
      <c r="G25" s="703"/>
    </row>
    <row r="26" ht="11.25">
      <c r="G26" s="703"/>
    </row>
  </sheetData>
  <sheetProtection/>
  <mergeCells count="15">
    <mergeCell ref="G4:H4"/>
    <mergeCell ref="Q3:S3"/>
    <mergeCell ref="E4:F4"/>
    <mergeCell ref="I4:J4"/>
    <mergeCell ref="G3:H3"/>
    <mergeCell ref="B1:S1"/>
    <mergeCell ref="B3:B4"/>
    <mergeCell ref="K3:L3"/>
    <mergeCell ref="M3:N4"/>
    <mergeCell ref="O3:P3"/>
    <mergeCell ref="I3:J3"/>
    <mergeCell ref="B2:Q2"/>
    <mergeCell ref="C3:F3"/>
    <mergeCell ref="C4:D4"/>
    <mergeCell ref="K4:L4"/>
  </mergeCells>
  <printOptions/>
  <pageMargins left="0.75" right="0.75" top="1" bottom="1" header="0.4921259845" footer="0.4921259845"/>
  <pageSetup fitToHeight="1" fitToWidth="1" horizontalDpi="600" verticalDpi="600" orientation="portrait" paperSize="9" scale="89" r:id="rId1"/>
</worksheet>
</file>

<file path=xl/worksheets/sheet41.xml><?xml version="1.0" encoding="utf-8"?>
<worksheet xmlns="http://schemas.openxmlformats.org/spreadsheetml/2006/main" xmlns:r="http://schemas.openxmlformats.org/officeDocument/2006/relationships">
  <dimension ref="B1:N60"/>
  <sheetViews>
    <sheetView showGridLines="0" workbookViewId="0" topLeftCell="A1">
      <selection activeCell="A1" sqref="A1"/>
    </sheetView>
  </sheetViews>
  <sheetFormatPr defaultColWidth="11.421875" defaultRowHeight="12.75"/>
  <cols>
    <col min="1" max="1" width="3.28125" style="764" customWidth="1"/>
    <col min="2" max="2" width="14.28125" style="778" customWidth="1"/>
    <col min="3" max="3" width="40.8515625" style="779" customWidth="1"/>
    <col min="4" max="16384" width="10.28125" style="764" customWidth="1"/>
  </cols>
  <sheetData>
    <row r="1" spans="2:14" ht="30" customHeight="1">
      <c r="B1" s="699" t="s">
        <v>394</v>
      </c>
      <c r="C1" s="763"/>
      <c r="D1" s="763"/>
      <c r="E1" s="763"/>
      <c r="F1" s="763"/>
      <c r="G1" s="763"/>
      <c r="H1" s="763"/>
      <c r="I1" s="763"/>
      <c r="J1" s="763"/>
      <c r="K1" s="763"/>
      <c r="L1" s="763"/>
      <c r="M1" s="763"/>
      <c r="N1" s="763"/>
    </row>
    <row r="2" spans="2:3" s="703" customFormat="1" ht="11.25" customHeight="1">
      <c r="B2" s="765"/>
      <c r="C2" s="765"/>
    </row>
    <row r="3" spans="2:13" ht="52.5" customHeight="1">
      <c r="B3" s="766" t="s">
        <v>395</v>
      </c>
      <c r="C3" s="715" t="s">
        <v>396</v>
      </c>
      <c r="E3" s="767"/>
      <c r="F3" s="768"/>
      <c r="G3" s="768"/>
      <c r="H3" s="769"/>
      <c r="I3" s="769"/>
      <c r="J3" s="769"/>
      <c r="K3" s="769"/>
      <c r="L3" s="769"/>
      <c r="M3" s="769"/>
    </row>
    <row r="4" spans="2:3" ht="13.5" customHeight="1">
      <c r="B4" s="770">
        <v>1960</v>
      </c>
      <c r="C4" s="771">
        <v>2468912</v>
      </c>
    </row>
    <row r="5" spans="2:3" ht="13.5" customHeight="1">
      <c r="B5" s="770">
        <v>1961</v>
      </c>
      <c r="C5" s="771">
        <v>2378507</v>
      </c>
    </row>
    <row r="6" spans="2:3" ht="13.5" customHeight="1">
      <c r="B6" s="770">
        <v>1962</v>
      </c>
      <c r="C6" s="771">
        <v>2354467</v>
      </c>
    </row>
    <row r="7" spans="2:3" ht="13.5" customHeight="1">
      <c r="B7" s="770">
        <v>1963</v>
      </c>
      <c r="C7" s="771">
        <v>2287880</v>
      </c>
    </row>
    <row r="8" spans="2:3" ht="13.5" customHeight="1">
      <c r="B8" s="770">
        <v>1964</v>
      </c>
      <c r="C8" s="771">
        <v>2341531</v>
      </c>
    </row>
    <row r="9" spans="2:3" ht="13.5" customHeight="1">
      <c r="B9" s="770">
        <v>1965</v>
      </c>
      <c r="C9" s="771">
        <v>2348177</v>
      </c>
    </row>
    <row r="10" spans="2:3" ht="13.5" customHeight="1">
      <c r="B10" s="770">
        <v>1966</v>
      </c>
      <c r="C10" s="771">
        <v>2356732</v>
      </c>
    </row>
    <row r="11" spans="2:3" ht="13.5" customHeight="1">
      <c r="B11" s="770">
        <v>1967</v>
      </c>
      <c r="C11" s="771">
        <v>2330609</v>
      </c>
    </row>
    <row r="12" spans="2:3" ht="13.5" customHeight="1">
      <c r="B12" s="770">
        <v>1968</v>
      </c>
      <c r="C12" s="771">
        <v>2317450</v>
      </c>
    </row>
    <row r="13" spans="2:3" ht="13.5" customHeight="1">
      <c r="B13" s="770">
        <v>1969</v>
      </c>
      <c r="C13" s="771">
        <v>2251019</v>
      </c>
    </row>
    <row r="14" spans="2:3" ht="13.5" customHeight="1">
      <c r="B14" s="770">
        <v>1970</v>
      </c>
      <c r="C14" s="771">
        <v>2209988</v>
      </c>
    </row>
    <row r="15" spans="2:3" ht="13.5" customHeight="1">
      <c r="B15" s="770">
        <v>1971</v>
      </c>
      <c r="C15" s="771">
        <v>2141031</v>
      </c>
    </row>
    <row r="16" spans="2:3" ht="13.5" customHeight="1">
      <c r="B16" s="770">
        <v>1972</v>
      </c>
      <c r="C16" s="771">
        <v>2092262</v>
      </c>
    </row>
    <row r="17" spans="2:3" ht="13.5" customHeight="1">
      <c r="B17" s="770">
        <v>1973</v>
      </c>
      <c r="C17" s="771">
        <v>2066872</v>
      </c>
    </row>
    <row r="18" spans="2:3" ht="13.5" customHeight="1">
      <c r="B18" s="770">
        <v>1974</v>
      </c>
      <c r="C18" s="771">
        <v>2033563</v>
      </c>
    </row>
    <row r="19" spans="2:3" ht="13.5" customHeight="1">
      <c r="B19" s="770">
        <v>1975</v>
      </c>
      <c r="C19" s="771">
        <v>2041949</v>
      </c>
    </row>
    <row r="20" spans="2:3" ht="13.5" customHeight="1">
      <c r="B20" s="770">
        <v>1976</v>
      </c>
      <c r="C20" s="771">
        <v>2025369</v>
      </c>
    </row>
    <row r="21" spans="2:3" ht="13.5" customHeight="1">
      <c r="B21" s="770">
        <v>1977</v>
      </c>
      <c r="C21" s="771">
        <v>1981753</v>
      </c>
    </row>
    <row r="22" spans="2:3" ht="13.5" customHeight="1">
      <c r="B22" s="770">
        <v>1978</v>
      </c>
      <c r="C22" s="771">
        <v>1927577</v>
      </c>
    </row>
    <row r="23" spans="2:3" ht="13.5" customHeight="1">
      <c r="B23" s="770">
        <v>1979</v>
      </c>
      <c r="C23" s="771">
        <v>1854768</v>
      </c>
    </row>
    <row r="24" spans="2:3" ht="13.5" customHeight="1">
      <c r="B24" s="770">
        <v>1980</v>
      </c>
      <c r="C24" s="771">
        <v>1753841</v>
      </c>
    </row>
    <row r="25" spans="2:3" ht="13.5" customHeight="1">
      <c r="B25" s="770">
        <v>1981</v>
      </c>
      <c r="C25" s="771">
        <v>1706640</v>
      </c>
    </row>
    <row r="26" spans="2:3" ht="13.5" customHeight="1">
      <c r="B26" s="770">
        <v>1982</v>
      </c>
      <c r="C26" s="771">
        <v>1700053</v>
      </c>
    </row>
    <row r="27" spans="2:3" ht="13.5" customHeight="1">
      <c r="B27" s="770">
        <v>1983</v>
      </c>
      <c r="C27" s="771">
        <v>1653791</v>
      </c>
    </row>
    <row r="28" spans="2:5" ht="13.5" customHeight="1">
      <c r="B28" s="770">
        <v>1984</v>
      </c>
      <c r="C28" s="771">
        <v>1604782</v>
      </c>
      <c r="D28" s="297"/>
      <c r="E28" s="297"/>
    </row>
    <row r="29" spans="2:3" ht="13.5" customHeight="1">
      <c r="B29" s="770">
        <v>1985</v>
      </c>
      <c r="C29" s="771">
        <v>1539468</v>
      </c>
    </row>
    <row r="30" spans="2:3" ht="13.5" customHeight="1">
      <c r="B30" s="770">
        <v>1986</v>
      </c>
      <c r="C30" s="771">
        <v>1482246</v>
      </c>
    </row>
    <row r="31" spans="2:3" ht="13.5" customHeight="1">
      <c r="B31" s="770">
        <v>1987</v>
      </c>
      <c r="C31" s="771">
        <v>1421011</v>
      </c>
    </row>
    <row r="32" spans="2:3" ht="13.5" customHeight="1">
      <c r="B32" s="770">
        <v>1988</v>
      </c>
      <c r="C32" s="771">
        <v>1367228</v>
      </c>
    </row>
    <row r="33" spans="2:3" ht="13.5" customHeight="1">
      <c r="B33" s="770">
        <v>1989</v>
      </c>
      <c r="C33" s="771">
        <v>1298761</v>
      </c>
    </row>
    <row r="34" spans="2:3" ht="13.5" customHeight="1">
      <c r="B34" s="770">
        <v>1990</v>
      </c>
      <c r="C34" s="771">
        <v>1212922</v>
      </c>
    </row>
    <row r="35" spans="2:5" ht="13.5" customHeight="1">
      <c r="B35" s="770">
        <v>1991</v>
      </c>
      <c r="C35" s="771">
        <v>1161152</v>
      </c>
      <c r="E35" s="772"/>
    </row>
    <row r="36" spans="2:3" ht="13.5" customHeight="1">
      <c r="B36" s="770">
        <v>1992</v>
      </c>
      <c r="C36" s="771">
        <v>1098558</v>
      </c>
    </row>
    <row r="37" spans="2:3" ht="13.5" customHeight="1">
      <c r="B37" s="770">
        <v>1993</v>
      </c>
      <c r="C37" s="771">
        <v>1061681</v>
      </c>
    </row>
    <row r="38" spans="2:3" ht="13.5" customHeight="1">
      <c r="B38" s="770">
        <v>1994</v>
      </c>
      <c r="C38" s="771">
        <v>1040914</v>
      </c>
    </row>
    <row r="39" spans="2:3" ht="13.5" customHeight="1">
      <c r="B39" s="770">
        <v>1995</v>
      </c>
      <c r="C39" s="771">
        <v>988825</v>
      </c>
    </row>
    <row r="40" spans="2:3" ht="13.5" customHeight="1">
      <c r="B40" s="770">
        <v>1996</v>
      </c>
      <c r="C40" s="771">
        <v>942581</v>
      </c>
    </row>
    <row r="41" spans="2:3" ht="13.5" customHeight="1">
      <c r="B41" s="770">
        <v>1997</v>
      </c>
      <c r="C41" s="771">
        <v>886061</v>
      </c>
    </row>
    <row r="42" spans="2:3" ht="13.5" customHeight="1">
      <c r="B42" s="770">
        <v>1998</v>
      </c>
      <c r="C42" s="771">
        <v>840678</v>
      </c>
    </row>
    <row r="43" spans="2:3" ht="13.5" customHeight="1">
      <c r="B43" s="770">
        <v>1999</v>
      </c>
      <c r="C43" s="771">
        <v>807831</v>
      </c>
    </row>
    <row r="44" spans="2:3" ht="13.5" customHeight="1">
      <c r="B44" s="770">
        <v>2000</v>
      </c>
      <c r="C44" s="771">
        <v>765907</v>
      </c>
    </row>
    <row r="45" spans="2:6" ht="13.5" customHeight="1">
      <c r="B45" s="770">
        <v>2001</v>
      </c>
      <c r="C45" s="771">
        <v>723089</v>
      </c>
      <c r="D45" s="773"/>
      <c r="E45" s="773"/>
      <c r="F45" s="773"/>
    </row>
    <row r="46" spans="2:6" ht="13.5" customHeight="1">
      <c r="B46" s="770">
        <v>2002</v>
      </c>
      <c r="C46" s="771">
        <v>668036</v>
      </c>
      <c r="D46" s="773"/>
      <c r="E46" s="773"/>
      <c r="F46" s="773"/>
    </row>
    <row r="47" spans="2:6" ht="13.5" customHeight="1">
      <c r="B47" s="770">
        <v>2003</v>
      </c>
      <c r="C47" s="771">
        <v>634163</v>
      </c>
      <c r="D47" s="773"/>
      <c r="E47" s="773"/>
      <c r="F47" s="773"/>
    </row>
    <row r="48" spans="2:6" ht="13.5" customHeight="1">
      <c r="B48" s="770">
        <v>2004</v>
      </c>
      <c r="C48" s="771">
        <v>621648</v>
      </c>
      <c r="D48" s="773"/>
      <c r="E48" s="773"/>
      <c r="F48" s="773"/>
    </row>
    <row r="49" spans="2:6" ht="13.5" customHeight="1">
      <c r="B49" s="770">
        <v>2005</v>
      </c>
      <c r="C49" s="771">
        <v>609385</v>
      </c>
      <c r="D49" s="773"/>
      <c r="E49" s="773"/>
      <c r="F49" s="773"/>
    </row>
    <row r="50" spans="2:6" ht="13.5" customHeight="1">
      <c r="B50" s="770">
        <v>2006</v>
      </c>
      <c r="C50" s="771">
        <v>598541</v>
      </c>
      <c r="D50" s="774"/>
      <c r="E50" s="773"/>
      <c r="F50" s="773"/>
    </row>
    <row r="51" spans="2:6" ht="13.5" customHeight="1">
      <c r="B51" s="770">
        <v>2007</v>
      </c>
      <c r="C51" s="771">
        <v>585548</v>
      </c>
      <c r="D51" s="774"/>
      <c r="E51" s="773"/>
      <c r="F51" s="773"/>
    </row>
    <row r="52" spans="2:6" ht="13.5" customHeight="1">
      <c r="B52" s="770">
        <v>2008</v>
      </c>
      <c r="C52" s="771">
        <v>575157</v>
      </c>
      <c r="D52" s="774"/>
      <c r="E52" s="773"/>
      <c r="F52" s="773"/>
    </row>
    <row r="53" spans="2:9" ht="9" customHeight="1">
      <c r="B53" s="775"/>
      <c r="C53" s="763"/>
      <c r="D53" s="763"/>
      <c r="E53" s="763"/>
      <c r="F53" s="763"/>
      <c r="G53" s="763"/>
      <c r="H53" s="763"/>
      <c r="I53" s="763"/>
    </row>
    <row r="54" spans="2:9" ht="10.5" customHeight="1">
      <c r="B54" s="775"/>
      <c r="C54" s="763"/>
      <c r="D54" s="763"/>
      <c r="E54" s="763"/>
      <c r="F54" s="763"/>
      <c r="G54" s="763"/>
      <c r="H54" s="763"/>
      <c r="I54" s="763"/>
    </row>
    <row r="55" spans="2:9" ht="12" customHeight="1">
      <c r="B55" s="776"/>
      <c r="C55" s="763"/>
      <c r="D55" s="763"/>
      <c r="E55" s="763"/>
      <c r="F55" s="763"/>
      <c r="G55" s="763"/>
      <c r="H55" s="763"/>
      <c r="I55" s="763"/>
    </row>
    <row r="56" spans="2:9" ht="11.25">
      <c r="B56" s="775"/>
      <c r="C56" s="763"/>
      <c r="D56" s="763"/>
      <c r="E56" s="763"/>
      <c r="F56" s="763"/>
      <c r="G56" s="763"/>
      <c r="H56" s="763"/>
      <c r="I56" s="763"/>
    </row>
    <row r="57" spans="2:9" ht="14.25" customHeight="1">
      <c r="B57" s="777"/>
      <c r="C57" s="763"/>
      <c r="D57" s="763"/>
      <c r="E57" s="763"/>
      <c r="F57" s="763"/>
      <c r="G57" s="763"/>
      <c r="H57" s="763"/>
      <c r="I57" s="763"/>
    </row>
    <row r="58" spans="4:6" ht="11.25">
      <c r="D58" s="774"/>
      <c r="E58" s="773"/>
      <c r="F58" s="773"/>
    </row>
    <row r="59" spans="4:6" ht="11.25">
      <c r="D59" s="773"/>
      <c r="E59" s="773"/>
      <c r="F59" s="773"/>
    </row>
    <row r="60" spans="4:6" ht="11.25">
      <c r="D60" s="773"/>
      <c r="E60" s="773"/>
      <c r="F60" s="773"/>
    </row>
  </sheetData>
  <sheetProtection/>
  <mergeCells count="6">
    <mergeCell ref="B56:I56"/>
    <mergeCell ref="B57:I57"/>
    <mergeCell ref="B53:I53"/>
    <mergeCell ref="B1:N1"/>
    <mergeCell ref="B54:I54"/>
    <mergeCell ref="B55:I55"/>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2"/>
  <drawing r:id="rId1"/>
</worksheet>
</file>

<file path=xl/worksheets/sheet42.xml><?xml version="1.0" encoding="utf-8"?>
<worksheet xmlns="http://schemas.openxmlformats.org/spreadsheetml/2006/main" xmlns:r="http://schemas.openxmlformats.org/officeDocument/2006/relationships">
  <dimension ref="B1:O53"/>
  <sheetViews>
    <sheetView showGridLines="0" workbookViewId="0" topLeftCell="A1">
      <selection activeCell="A1" sqref="A1"/>
    </sheetView>
  </sheetViews>
  <sheetFormatPr defaultColWidth="11.421875" defaultRowHeight="12.75"/>
  <cols>
    <col min="1" max="1" width="3.28125" style="783" customWidth="1"/>
    <col min="2" max="2" width="11.421875" style="783" customWidth="1"/>
    <col min="3" max="3" width="14.421875" style="783" customWidth="1"/>
    <col min="4" max="4" width="15.140625" style="783" customWidth="1"/>
    <col min="5" max="5" width="13.57421875" style="783" customWidth="1"/>
    <col min="6" max="6" width="20.00390625" style="783" customWidth="1"/>
    <col min="7" max="15" width="11.421875" style="782" customWidth="1"/>
    <col min="16" max="16384" width="11.421875" style="783" customWidth="1"/>
  </cols>
  <sheetData>
    <row r="1" spans="2:6" ht="30" customHeight="1">
      <c r="B1" s="780" t="s">
        <v>397</v>
      </c>
      <c r="C1" s="781"/>
      <c r="D1" s="781"/>
      <c r="E1" s="781"/>
      <c r="F1" s="781"/>
    </row>
    <row r="2" ht="11.25">
      <c r="B2" s="784" t="s">
        <v>398</v>
      </c>
    </row>
    <row r="4" spans="2:15" s="789" customFormat="1" ht="33.75">
      <c r="B4" s="785"/>
      <c r="C4" s="786" t="s">
        <v>399</v>
      </c>
      <c r="D4" s="786" t="s">
        <v>400</v>
      </c>
      <c r="E4" s="786" t="s">
        <v>401</v>
      </c>
      <c r="F4" s="786" t="s">
        <v>402</v>
      </c>
      <c r="G4" s="787"/>
      <c r="H4" s="787"/>
      <c r="I4" s="788"/>
      <c r="J4" s="788"/>
      <c r="K4" s="788"/>
      <c r="L4" s="788"/>
      <c r="M4" s="788"/>
      <c r="N4" s="788"/>
      <c r="O4" s="788"/>
    </row>
    <row r="5" spans="2:9" ht="11.25">
      <c r="B5" s="790">
        <v>25569</v>
      </c>
      <c r="C5" s="791">
        <v>100</v>
      </c>
      <c r="D5" s="791">
        <v>100</v>
      </c>
      <c r="E5" s="791">
        <v>100</v>
      </c>
      <c r="F5" s="791">
        <v>100</v>
      </c>
      <c r="I5" s="792"/>
    </row>
    <row r="6" spans="2:9" ht="11.25">
      <c r="B6" s="790">
        <v>25934</v>
      </c>
      <c r="C6" s="791">
        <v>105.56488870222596</v>
      </c>
      <c r="D6" s="791">
        <v>112.07871522280027</v>
      </c>
      <c r="E6" s="791">
        <v>112.06740556435196</v>
      </c>
      <c r="F6" s="791">
        <v>111.9</v>
      </c>
      <c r="G6" s="793"/>
      <c r="H6" s="793"/>
      <c r="I6" s="794"/>
    </row>
    <row r="7" spans="2:9" ht="11.25">
      <c r="B7" s="790">
        <v>26299</v>
      </c>
      <c r="C7" s="791">
        <v>111.94876102477951</v>
      </c>
      <c r="D7" s="791">
        <v>125.85387921284776</v>
      </c>
      <c r="E7" s="791">
        <v>125.8651888712961</v>
      </c>
      <c r="F7" s="791">
        <v>123.20190000000001</v>
      </c>
      <c r="G7" s="793"/>
      <c r="H7" s="793"/>
      <c r="I7" s="794"/>
    </row>
    <row r="8" spans="2:9" ht="11.25">
      <c r="B8" s="790">
        <v>26665</v>
      </c>
      <c r="C8" s="791">
        <v>120.22259554808907</v>
      </c>
      <c r="D8" s="791">
        <v>155.16851391087988</v>
      </c>
      <c r="E8" s="791">
        <v>155.16851391087988</v>
      </c>
      <c r="F8" s="791">
        <v>137.37011850000002</v>
      </c>
      <c r="G8" s="793"/>
      <c r="H8" s="793"/>
      <c r="I8" s="794"/>
    </row>
    <row r="9" spans="2:9" ht="11.25">
      <c r="B9" s="790">
        <v>27030</v>
      </c>
      <c r="C9" s="791">
        <v>136.64426711465777</v>
      </c>
      <c r="D9" s="791">
        <v>179.30332503958383</v>
      </c>
      <c r="E9" s="791">
        <v>179.3146346980321</v>
      </c>
      <c r="F9" s="791">
        <v>164.83562525265305</v>
      </c>
      <c r="G9" s="793"/>
      <c r="H9" s="793"/>
      <c r="I9" s="794"/>
    </row>
    <row r="10" spans="2:9" ht="11.25">
      <c r="B10" s="790">
        <v>27395</v>
      </c>
      <c r="C10" s="791">
        <v>152.64594708105844</v>
      </c>
      <c r="D10" s="791">
        <v>234.4944582673603</v>
      </c>
      <c r="E10" s="791">
        <v>234.48314860891202</v>
      </c>
      <c r="F10" s="791">
        <v>186.96002770968937</v>
      </c>
      <c r="G10" s="793"/>
      <c r="H10" s="793"/>
      <c r="I10" s="794"/>
    </row>
    <row r="11" spans="2:9" ht="11.25">
      <c r="B11" s="790">
        <v>27760</v>
      </c>
      <c r="C11" s="791">
        <v>167.30365392692156</v>
      </c>
      <c r="D11" s="791">
        <v>277.58425695543997</v>
      </c>
      <c r="E11" s="791">
        <v>277.58425695543997</v>
      </c>
      <c r="F11" s="791">
        <v>221.91557017051457</v>
      </c>
      <c r="G11" s="793"/>
      <c r="H11" s="793"/>
      <c r="I11" s="794"/>
    </row>
    <row r="12" spans="2:9" ht="11.25">
      <c r="B12" s="790">
        <v>28126</v>
      </c>
      <c r="C12" s="791">
        <v>183.242335153297</v>
      </c>
      <c r="D12" s="791">
        <v>310.33702782175976</v>
      </c>
      <c r="E12" s="791">
        <v>310.34833748020804</v>
      </c>
      <c r="F12" s="791">
        <v>260.7623345600035</v>
      </c>
      <c r="G12" s="793"/>
      <c r="H12" s="793"/>
      <c r="I12" s="794"/>
    </row>
    <row r="13" spans="2:9" ht="11.25">
      <c r="B13" s="790">
        <v>28491</v>
      </c>
      <c r="C13" s="791">
        <v>200.16799664006723</v>
      </c>
      <c r="D13" s="791">
        <v>379.3033250395838</v>
      </c>
      <c r="E13" s="791">
        <v>379.3146346980321</v>
      </c>
      <c r="F13" s="791">
        <v>302.1771300594924</v>
      </c>
      <c r="G13" s="793"/>
      <c r="H13" s="793"/>
      <c r="I13" s="794"/>
    </row>
    <row r="14" spans="2:9" ht="11.25">
      <c r="B14" s="790">
        <v>28856</v>
      </c>
      <c r="C14" s="791">
        <v>221.44057118857626</v>
      </c>
      <c r="D14" s="791">
        <v>444.83148608912006</v>
      </c>
      <c r="E14" s="791">
        <v>444.83148608912006</v>
      </c>
      <c r="F14" s="791">
        <v>335.97866382794723</v>
      </c>
      <c r="G14" s="793"/>
      <c r="H14" s="793"/>
      <c r="I14" s="794"/>
    </row>
    <row r="15" spans="2:9" ht="11.25">
      <c r="B15" s="790">
        <v>29221</v>
      </c>
      <c r="C15" s="791">
        <v>251.4069718605629</v>
      </c>
      <c r="D15" s="791">
        <v>503.4607554851844</v>
      </c>
      <c r="E15" s="791">
        <v>503.44944582673594</v>
      </c>
      <c r="F15" s="791">
        <v>368.28637214164263</v>
      </c>
      <c r="G15" s="793"/>
      <c r="H15" s="793"/>
      <c r="I15" s="794"/>
    </row>
    <row r="16" spans="2:9" ht="11.25">
      <c r="B16" s="790">
        <v>29587</v>
      </c>
      <c r="C16" s="791">
        <v>284.8284702086708</v>
      </c>
      <c r="D16" s="791">
        <v>586.2022166930558</v>
      </c>
      <c r="E16" s="791">
        <v>586.2135263515042</v>
      </c>
      <c r="F16" s="791">
        <v>418.1110988559412</v>
      </c>
      <c r="G16" s="793"/>
      <c r="H16" s="793"/>
      <c r="I16" s="794"/>
    </row>
    <row r="17" spans="2:9" ht="11.25">
      <c r="B17" s="790">
        <v>29952</v>
      </c>
      <c r="C17" s="791">
        <v>318.62808733130163</v>
      </c>
      <c r="D17" s="791">
        <v>827.5955666138882</v>
      </c>
      <c r="E17" s="791">
        <v>765.5168513910879</v>
      </c>
      <c r="F17" s="791">
        <v>473.7842641130052</v>
      </c>
      <c r="G17" s="793"/>
      <c r="H17" s="793"/>
      <c r="I17" s="794"/>
    </row>
    <row r="18" spans="2:9" ht="11.25">
      <c r="B18" s="790">
        <v>30317</v>
      </c>
      <c r="C18" s="791">
        <v>348.77255630021114</v>
      </c>
      <c r="D18" s="791">
        <v>913.797783306944</v>
      </c>
      <c r="E18" s="791">
        <v>844.83148608912</v>
      </c>
      <c r="F18" s="791">
        <v>529.1980716436624</v>
      </c>
      <c r="G18" s="793"/>
      <c r="H18" s="793"/>
      <c r="I18" s="794"/>
    </row>
    <row r="19" spans="2:9" ht="11.25">
      <c r="B19" s="790">
        <v>30682</v>
      </c>
      <c r="C19" s="791">
        <v>375.639995889922</v>
      </c>
      <c r="D19" s="791">
        <v>967.2472291336801</v>
      </c>
      <c r="E19" s="791">
        <v>885.8629269396064</v>
      </c>
      <c r="F19" s="791">
        <v>560.2725824105783</v>
      </c>
      <c r="G19" s="793"/>
      <c r="H19" s="793"/>
      <c r="I19" s="794"/>
    </row>
    <row r="20" spans="2:9" ht="11.25">
      <c r="B20" s="790">
        <v>31048</v>
      </c>
      <c r="C20" s="791">
        <v>398.0120233825273</v>
      </c>
      <c r="D20" s="791">
        <v>1022.0764532911106</v>
      </c>
      <c r="E20" s="791">
        <v>928.7943904094096</v>
      </c>
      <c r="F20" s="791">
        <v>592.0669309172138</v>
      </c>
      <c r="G20" s="793"/>
      <c r="H20" s="793"/>
      <c r="I20" s="794"/>
    </row>
    <row r="21" spans="2:9" ht="11.25">
      <c r="B21" s="790">
        <v>31413</v>
      </c>
      <c r="C21" s="791">
        <v>407.7800917243689</v>
      </c>
      <c r="D21" s="791">
        <v>1064.4876724722913</v>
      </c>
      <c r="E21" s="791">
        <v>964.4876724722913</v>
      </c>
      <c r="F21" s="791">
        <v>616.5571874476734</v>
      </c>
      <c r="G21" s="793"/>
      <c r="H21" s="793"/>
      <c r="I21" s="794"/>
    </row>
    <row r="22" spans="2:9" ht="11.25">
      <c r="B22" s="790">
        <v>31778</v>
      </c>
      <c r="C22" s="791">
        <v>421.1192818255936</v>
      </c>
      <c r="D22" s="791">
        <v>1089.3236824247906</v>
      </c>
      <c r="E22" s="791">
        <v>977.0753223252657</v>
      </c>
      <c r="F22" s="791">
        <v>630.7934929058401</v>
      </c>
      <c r="G22" s="793"/>
      <c r="H22" s="793"/>
      <c r="I22" s="794"/>
    </row>
    <row r="23" spans="2:9" ht="11.25">
      <c r="B23" s="790">
        <v>32143</v>
      </c>
      <c r="C23" s="791">
        <v>431.93768009666553</v>
      </c>
      <c r="D23" s="791">
        <v>1128.6360551911332</v>
      </c>
      <c r="E23" s="791">
        <v>1012.5876498529743</v>
      </c>
      <c r="F23" s="791">
        <v>653.6660649586058</v>
      </c>
      <c r="G23" s="793"/>
      <c r="H23" s="793"/>
      <c r="I23" s="794"/>
    </row>
    <row r="24" spans="2:9" ht="11.25">
      <c r="B24" s="790">
        <v>32509</v>
      </c>
      <c r="C24" s="791">
        <v>447.0204178804127</v>
      </c>
      <c r="D24" s="791">
        <v>1157.9280705722686</v>
      </c>
      <c r="E24" s="791">
        <v>1038.9730830128929</v>
      </c>
      <c r="F24" s="791">
        <v>670.7718522125075</v>
      </c>
      <c r="G24" s="793"/>
      <c r="H24" s="793"/>
      <c r="I24" s="794"/>
    </row>
    <row r="25" spans="2:9" ht="11.25">
      <c r="B25" s="790">
        <v>32874</v>
      </c>
      <c r="C25" s="791">
        <v>462.33422824859025</v>
      </c>
      <c r="D25" s="791">
        <v>1197.2404433386112</v>
      </c>
      <c r="E25" s="791">
        <v>1074.146120787152</v>
      </c>
      <c r="F25" s="791">
        <v>693.4157683994974</v>
      </c>
      <c r="G25" s="793"/>
      <c r="H25" s="793"/>
      <c r="I25" s="794"/>
    </row>
    <row r="26" spans="2:9" ht="11.25">
      <c r="B26" s="790">
        <v>33239</v>
      </c>
      <c r="C26" s="791">
        <v>477.23824918983524</v>
      </c>
      <c r="D26" s="791">
        <v>1233.4539696901154</v>
      </c>
      <c r="E26" s="791">
        <v>1106.5596019000227</v>
      </c>
      <c r="F26" s="791">
        <v>714.3714863362985</v>
      </c>
      <c r="G26" s="793"/>
      <c r="H26" s="793"/>
      <c r="I26" s="794"/>
    </row>
    <row r="27" spans="2:9" ht="11.25">
      <c r="B27" s="790">
        <v>33604</v>
      </c>
      <c r="C27" s="791">
        <v>488.0292910582737</v>
      </c>
      <c r="D27" s="791">
        <v>1255.8697127346752</v>
      </c>
      <c r="E27" s="791">
        <v>1126.5550780366432</v>
      </c>
      <c r="F27" s="791">
        <v>727.2873228092589</v>
      </c>
      <c r="G27" s="793"/>
      <c r="H27" s="793"/>
      <c r="I27" s="794"/>
    </row>
    <row r="28" spans="2:9" ht="11.25">
      <c r="B28" s="790">
        <v>33970</v>
      </c>
      <c r="C28" s="791">
        <v>496.96285850673513</v>
      </c>
      <c r="D28" s="791">
        <v>1295.5213752544673</v>
      </c>
      <c r="E28" s="791">
        <v>1162.0787152228002</v>
      </c>
      <c r="F28" s="791">
        <v>750.0034150498832</v>
      </c>
      <c r="G28" s="793"/>
      <c r="H28" s="793"/>
      <c r="I28" s="794"/>
    </row>
    <row r="29" spans="2:9" ht="11.25">
      <c r="B29" s="790">
        <v>34335</v>
      </c>
      <c r="C29" s="791">
        <v>503.9505003723635</v>
      </c>
      <c r="D29" s="791">
        <v>1321.375254467315</v>
      </c>
      <c r="E29" s="791">
        <v>1185.3539923094322</v>
      </c>
      <c r="F29" s="791">
        <v>765.0034833508809</v>
      </c>
      <c r="G29" s="793"/>
      <c r="H29" s="793"/>
      <c r="I29" s="794"/>
    </row>
    <row r="30" spans="2:9" ht="11.25">
      <c r="B30" s="790">
        <v>34700</v>
      </c>
      <c r="C30" s="791">
        <v>512.3975864251165</v>
      </c>
      <c r="D30" s="791">
        <v>1337.3444921963355</v>
      </c>
      <c r="E30" s="791">
        <v>1199.5928522958604</v>
      </c>
      <c r="F30" s="791">
        <v>774.1835251510914</v>
      </c>
      <c r="G30" s="793"/>
      <c r="H30" s="793"/>
      <c r="I30" s="794"/>
    </row>
    <row r="31" spans="2:9" ht="11.25">
      <c r="B31" s="790">
        <v>35065</v>
      </c>
      <c r="C31" s="791">
        <v>521.9503120135703</v>
      </c>
      <c r="D31" s="791">
        <v>1403.6869486541505</v>
      </c>
      <c r="E31" s="791">
        <v>1259.1042750508934</v>
      </c>
      <c r="F31" s="791">
        <v>793.6155316323837</v>
      </c>
      <c r="G31" s="793"/>
      <c r="H31" s="793"/>
      <c r="I31" s="794"/>
    </row>
    <row r="32" spans="2:9" ht="11.25">
      <c r="B32" s="790">
        <v>35431</v>
      </c>
      <c r="C32" s="791">
        <v>527.5227352735017</v>
      </c>
      <c r="D32" s="791">
        <v>1420.5835783759328</v>
      </c>
      <c r="E32" s="791">
        <v>1274.247907713187</v>
      </c>
      <c r="F32" s="791">
        <v>803.1389180119724</v>
      </c>
      <c r="G32" s="793"/>
      <c r="H32" s="793"/>
      <c r="I32" s="794"/>
    </row>
    <row r="33" spans="2:9" ht="11.25">
      <c r="B33" s="790">
        <v>35796</v>
      </c>
      <c r="C33" s="791">
        <v>530.6627515548915</v>
      </c>
      <c r="D33" s="791">
        <v>1436.2587649852974</v>
      </c>
      <c r="E33" s="791">
        <v>1288.2831938475456</v>
      </c>
      <c r="F33" s="791">
        <v>811.973446110104</v>
      </c>
      <c r="G33" s="793"/>
      <c r="H33" s="793"/>
      <c r="I33" s="794"/>
    </row>
    <row r="34" spans="2:9" ht="11.25">
      <c r="B34" s="790">
        <v>36161</v>
      </c>
      <c r="C34" s="791">
        <v>533.1836096962891</v>
      </c>
      <c r="D34" s="791">
        <v>1465.0079167609138</v>
      </c>
      <c r="E34" s="791">
        <v>1314.0579054512552</v>
      </c>
      <c r="F34" s="791">
        <v>821.7171274634252</v>
      </c>
      <c r="G34" s="793"/>
      <c r="H34" s="793"/>
      <c r="I34" s="794"/>
    </row>
    <row r="35" spans="2:9" ht="11.25">
      <c r="B35" s="790">
        <v>36526</v>
      </c>
      <c r="C35" s="791">
        <v>541.7191469118981</v>
      </c>
      <c r="D35" s="791">
        <v>1479.6652341099298</v>
      </c>
      <c r="E35" s="791">
        <v>1327.1997285681973</v>
      </c>
      <c r="F35" s="791">
        <v>825.8257131007422</v>
      </c>
      <c r="G35" s="793"/>
      <c r="H35" s="793"/>
      <c r="I35" s="794"/>
    </row>
    <row r="36" spans="2:9" ht="11.25">
      <c r="B36" s="790">
        <v>36892</v>
      </c>
      <c r="C36" s="791">
        <v>550.2989097089352</v>
      </c>
      <c r="D36" s="791">
        <v>1512.21443112418</v>
      </c>
      <c r="E36" s="791">
        <v>1356.389957023298</v>
      </c>
      <c r="F36" s="791">
        <v>843.9938787889586</v>
      </c>
      <c r="G36" s="793"/>
      <c r="H36" s="793"/>
      <c r="I36" s="794"/>
    </row>
    <row r="37" spans="2:9" ht="11.25">
      <c r="B37" s="790">
        <v>37257</v>
      </c>
      <c r="C37" s="791">
        <v>560.1169887859572</v>
      </c>
      <c r="D37" s="791">
        <v>1545.4874462791224</v>
      </c>
      <c r="E37" s="791">
        <v>1386.2248360099525</v>
      </c>
      <c r="F37" s="791">
        <v>862.5617441223156</v>
      </c>
      <c r="G37" s="793"/>
      <c r="H37" s="793"/>
      <c r="I37" s="794"/>
    </row>
    <row r="38" spans="2:9" ht="11.25">
      <c r="B38" s="790">
        <v>37622</v>
      </c>
      <c r="C38" s="791">
        <v>570.4215492586875</v>
      </c>
      <c r="D38" s="791">
        <v>1568.672246098168</v>
      </c>
      <c r="E38" s="791">
        <v>1407.0346075548518</v>
      </c>
      <c r="F38" s="791">
        <v>875.5001702841503</v>
      </c>
      <c r="G38" s="795"/>
      <c r="H38" s="793"/>
      <c r="I38" s="794"/>
    </row>
    <row r="39" spans="2:10" ht="11.25">
      <c r="B39" s="790">
        <v>37987</v>
      </c>
      <c r="C39" s="791">
        <v>579.8415981028571</v>
      </c>
      <c r="D39" s="791">
        <v>1595.3336349242254</v>
      </c>
      <c r="E39" s="791">
        <v>1430.9432255145894</v>
      </c>
      <c r="F39" s="791">
        <v>890.3836731789808</v>
      </c>
      <c r="G39" s="795"/>
      <c r="H39" s="793"/>
      <c r="I39" s="794"/>
      <c r="J39" s="796"/>
    </row>
    <row r="40" spans="2:10" ht="11.25">
      <c r="B40" s="790">
        <v>38353</v>
      </c>
      <c r="C40" s="791">
        <v>590.2346097384435</v>
      </c>
      <c r="D40" s="791">
        <v>1627.2336575435422</v>
      </c>
      <c r="E40" s="791">
        <v>1459.556661388826</v>
      </c>
      <c r="F40" s="791">
        <v>908.1913466425603</v>
      </c>
      <c r="G40" s="795"/>
      <c r="H40" s="793"/>
      <c r="I40" s="794"/>
      <c r="J40" s="796"/>
    </row>
    <row r="41" spans="2:10" ht="11.25">
      <c r="B41" s="790">
        <v>38718</v>
      </c>
      <c r="C41" s="791">
        <v>600.2207460248918</v>
      </c>
      <c r="D41" s="797">
        <v>1656.521149061298</v>
      </c>
      <c r="E41" s="797">
        <v>1485.8278669984165</v>
      </c>
      <c r="F41" s="791">
        <v>924.5387908821265</v>
      </c>
      <c r="G41" s="798"/>
      <c r="H41" s="793"/>
      <c r="I41" s="794"/>
      <c r="J41" s="796"/>
    </row>
    <row r="42" spans="2:10" ht="11.25">
      <c r="B42" s="790">
        <v>39083</v>
      </c>
      <c r="C42" s="791">
        <v>609.2240572152651</v>
      </c>
      <c r="D42" s="791">
        <v>1686.3379325944354</v>
      </c>
      <c r="E42" s="791">
        <v>1512.5718163311465</v>
      </c>
      <c r="F42" s="791">
        <v>941.1804891180047</v>
      </c>
      <c r="G42" s="796"/>
      <c r="H42" s="796"/>
      <c r="I42" s="796"/>
      <c r="J42" s="796"/>
    </row>
    <row r="43" spans="2:10" ht="11.25">
      <c r="B43" s="790">
        <v>39448</v>
      </c>
      <c r="C43" s="791">
        <v>626.2823308172925</v>
      </c>
      <c r="D43" s="791">
        <v>1754.6671190530042</v>
      </c>
      <c r="E43" s="791">
        <v>1578.5206966749602</v>
      </c>
      <c r="F43" s="791">
        <v>954.0746618189214</v>
      </c>
      <c r="G43" s="799"/>
      <c r="H43" s="796"/>
      <c r="I43" s="799"/>
      <c r="J43" s="796"/>
    </row>
    <row r="44" spans="6:10" ht="11.25">
      <c r="F44" s="796"/>
      <c r="G44" s="796"/>
      <c r="H44" s="796"/>
      <c r="I44" s="796"/>
      <c r="J44" s="796"/>
    </row>
    <row r="45" spans="7:10" ht="11.25">
      <c r="G45" s="796"/>
      <c r="H45" s="796"/>
      <c r="I45" s="796"/>
      <c r="J45" s="796"/>
    </row>
    <row r="46" ht="11.25">
      <c r="I46" s="796"/>
    </row>
    <row r="47" ht="11.25">
      <c r="I47" s="796"/>
    </row>
    <row r="48" ht="11.25">
      <c r="I48" s="796"/>
    </row>
    <row r="49" ht="11.25">
      <c r="I49" s="796"/>
    </row>
    <row r="50" ht="11.25">
      <c r="I50" s="796"/>
    </row>
    <row r="51" ht="11.25">
      <c r="I51" s="796"/>
    </row>
    <row r="52" ht="11.25">
      <c r="I52" s="796"/>
    </row>
    <row r="53" ht="11.25">
      <c r="I53" s="796"/>
    </row>
  </sheetData>
  <sheetProtection/>
  <mergeCells count="1">
    <mergeCell ref="B1:F1"/>
  </mergeCells>
  <printOptions/>
  <pageMargins left="0.75" right="0.75" top="1" bottom="1" header="0.4921259845" footer="0.4921259845"/>
  <pageSetup horizontalDpi="600" verticalDpi="600" orientation="portrait" paperSize="9" scale="90" r:id="rId2"/>
  <drawing r:id="rId1"/>
</worksheet>
</file>

<file path=xl/worksheets/sheet43.xml><?xml version="1.0" encoding="utf-8"?>
<worksheet xmlns="http://schemas.openxmlformats.org/spreadsheetml/2006/main" xmlns:r="http://schemas.openxmlformats.org/officeDocument/2006/relationships">
  <sheetPr codeName="Feuil2"/>
  <dimension ref="A1:U280"/>
  <sheetViews>
    <sheetView workbookViewId="0" topLeftCell="A1">
      <selection activeCell="A1" sqref="A1"/>
    </sheetView>
  </sheetViews>
  <sheetFormatPr defaultColWidth="11.421875" defaultRowHeight="12.75"/>
  <cols>
    <col min="1" max="1" width="3.7109375" style="801" customWidth="1"/>
    <col min="2" max="2" width="21.8515625" style="801" customWidth="1"/>
    <col min="3" max="3" width="12.00390625" style="801" customWidth="1"/>
    <col min="4" max="4" width="12.421875" style="801" customWidth="1"/>
    <col min="5" max="5" width="10.140625" style="801" customWidth="1"/>
    <col min="6" max="6" width="8.421875" style="801" bestFit="1" customWidth="1"/>
    <col min="7" max="7" width="1.57421875" style="801" customWidth="1"/>
    <col min="8" max="8" width="7.7109375" style="801" customWidth="1"/>
    <col min="9" max="9" width="1.57421875" style="801" customWidth="1"/>
    <col min="10" max="10" width="8.421875" style="801" bestFit="1" customWidth="1"/>
    <col min="11" max="11" width="1.57421875" style="801" customWidth="1"/>
    <col min="12" max="12" width="8.421875" style="801" bestFit="1" customWidth="1"/>
    <col min="13" max="13" width="1.57421875" style="801" customWidth="1"/>
    <col min="14" max="14" width="8.421875" style="801" bestFit="1" customWidth="1"/>
    <col min="15" max="15" width="1.57421875" style="801" customWidth="1"/>
    <col min="16" max="16" width="8.421875" style="801" bestFit="1" customWidth="1"/>
    <col min="17" max="17" width="1.57421875" style="801" customWidth="1"/>
    <col min="18" max="18" width="3.57421875" style="801" customWidth="1"/>
    <col min="19" max="16384" width="11.421875" style="801" customWidth="1"/>
  </cols>
  <sheetData>
    <row r="1" spans="2:17" s="430" customFormat="1" ht="15" customHeight="1">
      <c r="B1" s="800" t="s">
        <v>403</v>
      </c>
      <c r="C1" s="800"/>
      <c r="D1" s="800"/>
      <c r="E1" s="800"/>
      <c r="F1" s="800"/>
      <c r="G1" s="800"/>
      <c r="H1" s="800"/>
      <c r="I1" s="800"/>
      <c r="J1" s="800"/>
      <c r="K1" s="800"/>
      <c r="L1" s="800"/>
      <c r="M1" s="800"/>
      <c r="N1" s="800"/>
      <c r="O1" s="800"/>
      <c r="P1" s="800"/>
      <c r="Q1" s="800"/>
    </row>
    <row r="2" ht="9" customHeight="1"/>
    <row r="3" spans="3:21" ht="13.5" customHeight="1">
      <c r="C3" s="802"/>
      <c r="D3" s="803"/>
      <c r="E3" s="804" t="s">
        <v>95</v>
      </c>
      <c r="F3" s="803"/>
      <c r="G3" s="803"/>
      <c r="H3" s="803"/>
      <c r="I3" s="803"/>
      <c r="J3" s="803"/>
      <c r="K3" s="803"/>
      <c r="L3" s="803"/>
      <c r="M3" s="803"/>
      <c r="N3" s="803"/>
      <c r="O3" s="803"/>
      <c r="P3" s="803"/>
      <c r="Q3" s="803"/>
      <c r="R3" s="803"/>
      <c r="S3" s="803"/>
      <c r="T3" s="803"/>
      <c r="U3" s="803"/>
    </row>
    <row r="4" spans="2:5" ht="13.5" customHeight="1">
      <c r="B4" s="805"/>
      <c r="C4" s="24" t="s">
        <v>16</v>
      </c>
      <c r="D4" s="24" t="s">
        <v>17</v>
      </c>
      <c r="E4" s="24" t="s">
        <v>19</v>
      </c>
    </row>
    <row r="5" spans="2:5" s="430" customFormat="1" ht="13.5" customHeight="1">
      <c r="B5" s="276" t="s">
        <v>404</v>
      </c>
      <c r="C5" s="806">
        <v>19.3</v>
      </c>
      <c r="D5" s="806">
        <v>12.4</v>
      </c>
      <c r="E5" s="806">
        <v>15.4</v>
      </c>
    </row>
    <row r="6" spans="2:5" s="430" customFormat="1" ht="13.5" customHeight="1">
      <c r="B6" s="177" t="s">
        <v>405</v>
      </c>
      <c r="C6" s="807">
        <v>23.1</v>
      </c>
      <c r="D6" s="807">
        <v>14</v>
      </c>
      <c r="E6" s="807">
        <v>17.9</v>
      </c>
    </row>
    <row r="7" spans="2:5" s="430" customFormat="1" ht="13.5" customHeight="1">
      <c r="B7" s="177" t="s">
        <v>406</v>
      </c>
      <c r="C7" s="807">
        <v>20.5</v>
      </c>
      <c r="D7" s="807">
        <v>15.3</v>
      </c>
      <c r="E7" s="807">
        <v>17.5</v>
      </c>
    </row>
    <row r="8" spans="2:6" s="430" customFormat="1" ht="13.5" customHeight="1">
      <c r="B8" s="177" t="s">
        <v>407</v>
      </c>
      <c r="C8" s="807">
        <v>16.2</v>
      </c>
      <c r="D8" s="807">
        <v>16.1</v>
      </c>
      <c r="E8" s="807">
        <v>16.1</v>
      </c>
      <c r="F8" s="808"/>
    </row>
    <row r="9" spans="2:5" s="430" customFormat="1" ht="13.5" customHeight="1">
      <c r="B9" s="177" t="s">
        <v>408</v>
      </c>
      <c r="C9" s="807">
        <v>12.2</v>
      </c>
      <c r="D9" s="807">
        <v>15.9</v>
      </c>
      <c r="E9" s="807">
        <v>14.3</v>
      </c>
    </row>
    <row r="10" spans="2:5" s="430" customFormat="1" ht="13.5" customHeight="1">
      <c r="B10" s="177" t="s">
        <v>409</v>
      </c>
      <c r="C10" s="807">
        <v>6.4</v>
      </c>
      <c r="D10" s="807">
        <v>14.3</v>
      </c>
      <c r="E10" s="807">
        <v>10.9</v>
      </c>
    </row>
    <row r="11" spans="2:5" s="430" customFormat="1" ht="13.5" customHeight="1">
      <c r="B11" s="528" t="s">
        <v>410</v>
      </c>
      <c r="C11" s="809">
        <v>2.3</v>
      </c>
      <c r="D11" s="809">
        <v>12</v>
      </c>
      <c r="E11" s="809">
        <v>7.9</v>
      </c>
    </row>
    <row r="12" spans="2:5" s="430" customFormat="1" ht="13.5" customHeight="1">
      <c r="B12" s="810" t="s">
        <v>411</v>
      </c>
      <c r="C12" s="806">
        <v>100</v>
      </c>
      <c r="D12" s="806">
        <v>100</v>
      </c>
      <c r="E12" s="806">
        <v>100</v>
      </c>
    </row>
    <row r="13" spans="2:5" s="430" customFormat="1" ht="13.5" customHeight="1">
      <c r="B13" s="811" t="s">
        <v>99</v>
      </c>
      <c r="C13" s="812">
        <v>216951</v>
      </c>
      <c r="D13" s="812">
        <v>289979</v>
      </c>
      <c r="E13" s="812">
        <v>506930</v>
      </c>
    </row>
    <row r="14" spans="2:5" s="430" customFormat="1" ht="13.5" customHeight="1">
      <c r="B14" s="813" t="s">
        <v>412</v>
      </c>
      <c r="C14" s="814">
        <v>72.3</v>
      </c>
      <c r="D14" s="814">
        <v>77.2</v>
      </c>
      <c r="E14" s="814">
        <v>75.1</v>
      </c>
    </row>
    <row r="15" spans="1:17" s="819" customFormat="1" ht="18" customHeight="1">
      <c r="A15" s="801"/>
      <c r="B15" s="815"/>
      <c r="C15" s="815"/>
      <c r="D15" s="815"/>
      <c r="E15" s="815"/>
      <c r="F15" s="816"/>
      <c r="G15" s="817"/>
      <c r="H15" s="817"/>
      <c r="I15" s="817"/>
      <c r="J15" s="817"/>
      <c r="K15" s="818"/>
      <c r="L15" s="430"/>
      <c r="M15" s="430"/>
      <c r="N15" s="430"/>
      <c r="O15" s="430"/>
      <c r="P15" s="430"/>
      <c r="Q15" s="804"/>
    </row>
    <row r="16" spans="2:17" s="815" customFormat="1" ht="24.75" customHeight="1">
      <c r="B16" s="801"/>
      <c r="C16" s="801"/>
      <c r="D16" s="801"/>
      <c r="E16" s="801"/>
      <c r="G16" s="818"/>
      <c r="H16" s="818"/>
      <c r="I16" s="818"/>
      <c r="J16" s="818"/>
      <c r="K16" s="801"/>
      <c r="L16" s="801"/>
      <c r="M16" s="820"/>
      <c r="N16" s="820"/>
      <c r="O16" s="820"/>
      <c r="P16" s="820"/>
      <c r="Q16" s="820"/>
    </row>
    <row r="17" spans="2:17" s="815" customFormat="1" ht="23.25" customHeight="1">
      <c r="B17" s="821"/>
      <c r="C17" s="822"/>
      <c r="D17" s="823"/>
      <c r="E17" s="822"/>
      <c r="F17" s="820"/>
      <c r="G17" s="801"/>
      <c r="H17" s="801"/>
      <c r="I17" s="801"/>
      <c r="J17" s="801"/>
      <c r="K17" s="821"/>
      <c r="L17" s="821"/>
      <c r="M17" s="817"/>
      <c r="N17" s="817"/>
      <c r="O17" s="817"/>
      <c r="P17" s="817"/>
      <c r="Q17" s="817"/>
    </row>
    <row r="18" spans="2:12" s="430" customFormat="1" ht="15.75" customHeight="1">
      <c r="B18" s="821"/>
      <c r="C18" s="822"/>
      <c r="D18" s="822"/>
      <c r="E18" s="822"/>
      <c r="F18" s="817"/>
      <c r="G18" s="822"/>
      <c r="H18" s="822"/>
      <c r="I18" s="822"/>
      <c r="J18" s="822"/>
      <c r="K18" s="821"/>
      <c r="L18" s="821"/>
    </row>
    <row r="19" spans="2:12" ht="21" customHeight="1">
      <c r="B19" s="821"/>
      <c r="C19" s="822"/>
      <c r="D19" s="822"/>
      <c r="E19" s="822"/>
      <c r="F19" s="818"/>
      <c r="G19" s="822"/>
      <c r="H19" s="822"/>
      <c r="I19" s="822"/>
      <c r="J19" s="822"/>
      <c r="K19" s="821"/>
      <c r="L19" s="821"/>
    </row>
    <row r="20" spans="3:10" s="821" customFormat="1" ht="11.25">
      <c r="C20" s="822"/>
      <c r="D20" s="822"/>
      <c r="E20" s="822"/>
      <c r="F20" s="801"/>
      <c r="G20" s="822"/>
      <c r="H20" s="822"/>
      <c r="I20" s="822"/>
      <c r="J20" s="822"/>
    </row>
    <row r="21" spans="3:10" s="821" customFormat="1" ht="11.25">
      <c r="C21" s="822"/>
      <c r="D21" s="822"/>
      <c r="E21" s="822"/>
      <c r="F21" s="822"/>
      <c r="G21" s="822"/>
      <c r="H21" s="822"/>
      <c r="I21" s="822"/>
      <c r="J21" s="822"/>
    </row>
    <row r="22" spans="3:10" s="821" customFormat="1" ht="11.25">
      <c r="C22" s="822"/>
      <c r="D22" s="822"/>
      <c r="E22" s="822"/>
      <c r="F22" s="822"/>
      <c r="G22" s="822"/>
      <c r="H22" s="822"/>
      <c r="I22" s="822"/>
      <c r="J22" s="822"/>
    </row>
    <row r="23" spans="3:10" s="821" customFormat="1" ht="11.25">
      <c r="C23" s="822"/>
      <c r="D23" s="822"/>
      <c r="E23" s="822"/>
      <c r="F23" s="822"/>
      <c r="G23" s="822"/>
      <c r="H23" s="822"/>
      <c r="I23" s="822"/>
      <c r="J23" s="822"/>
    </row>
    <row r="24" spans="3:10" s="821" customFormat="1" ht="11.25">
      <c r="C24" s="822"/>
      <c r="D24" s="822"/>
      <c r="E24" s="822"/>
      <c r="F24" s="822"/>
      <c r="G24" s="822"/>
      <c r="H24" s="822"/>
      <c r="I24" s="822"/>
      <c r="J24" s="822"/>
    </row>
    <row r="25" spans="3:10" s="821" customFormat="1" ht="11.25">
      <c r="C25" s="822"/>
      <c r="D25" s="822"/>
      <c r="E25" s="822"/>
      <c r="F25" s="822"/>
      <c r="G25" s="822"/>
      <c r="H25" s="822"/>
      <c r="I25" s="822"/>
      <c r="J25" s="822"/>
    </row>
    <row r="26" spans="3:10" s="821" customFormat="1" ht="11.25">
      <c r="C26" s="822"/>
      <c r="D26" s="822"/>
      <c r="E26" s="822"/>
      <c r="F26" s="822"/>
      <c r="G26" s="822"/>
      <c r="H26" s="822"/>
      <c r="I26" s="822"/>
      <c r="J26" s="822"/>
    </row>
    <row r="27" spans="3:10" s="821" customFormat="1" ht="11.25">
      <c r="C27" s="822"/>
      <c r="D27" s="822"/>
      <c r="E27" s="822"/>
      <c r="F27" s="822"/>
      <c r="G27" s="822"/>
      <c r="H27" s="822"/>
      <c r="I27" s="822"/>
      <c r="J27" s="822"/>
    </row>
    <row r="28" spans="3:10" s="821" customFormat="1" ht="11.25">
      <c r="C28" s="822"/>
      <c r="D28" s="822"/>
      <c r="E28" s="822"/>
      <c r="F28" s="822"/>
      <c r="G28" s="822"/>
      <c r="H28" s="822"/>
      <c r="I28" s="822"/>
      <c r="J28" s="822"/>
    </row>
    <row r="29" spans="3:10" s="821" customFormat="1" ht="11.25">
      <c r="C29" s="822"/>
      <c r="D29" s="822"/>
      <c r="E29" s="822"/>
      <c r="F29" s="822"/>
      <c r="G29" s="822"/>
      <c r="H29" s="822"/>
      <c r="I29" s="822"/>
      <c r="J29" s="822"/>
    </row>
    <row r="30" spans="3:10" s="821" customFormat="1" ht="11.25">
      <c r="C30" s="822"/>
      <c r="D30" s="822"/>
      <c r="E30" s="822"/>
      <c r="F30" s="822"/>
      <c r="G30" s="822"/>
      <c r="H30" s="822"/>
      <c r="I30" s="822"/>
      <c r="J30" s="822"/>
    </row>
    <row r="31" spans="3:10" s="821" customFormat="1" ht="11.25">
      <c r="C31" s="822"/>
      <c r="D31" s="822"/>
      <c r="E31" s="822"/>
      <c r="F31" s="822"/>
      <c r="G31" s="822"/>
      <c r="H31" s="822"/>
      <c r="I31" s="822"/>
      <c r="J31" s="822"/>
    </row>
    <row r="32" spans="3:10" s="821" customFormat="1" ht="11.25">
      <c r="C32" s="822"/>
      <c r="D32" s="822"/>
      <c r="E32" s="822"/>
      <c r="F32" s="822"/>
      <c r="G32" s="822"/>
      <c r="H32" s="822"/>
      <c r="I32" s="822"/>
      <c r="J32" s="822"/>
    </row>
    <row r="33" spans="3:10" s="821" customFormat="1" ht="11.25">
      <c r="C33" s="822"/>
      <c r="D33" s="822"/>
      <c r="E33" s="822"/>
      <c r="F33" s="822"/>
      <c r="G33" s="822"/>
      <c r="H33" s="822"/>
      <c r="I33" s="822"/>
      <c r="J33" s="822"/>
    </row>
    <row r="34" spans="3:10" s="821" customFormat="1" ht="11.25">
      <c r="C34" s="822"/>
      <c r="D34" s="822"/>
      <c r="E34" s="822"/>
      <c r="F34" s="822"/>
      <c r="G34" s="822"/>
      <c r="H34" s="822"/>
      <c r="I34" s="822"/>
      <c r="J34" s="822"/>
    </row>
    <row r="35" spans="3:10" s="821" customFormat="1" ht="11.25">
      <c r="C35" s="822"/>
      <c r="D35" s="822"/>
      <c r="E35" s="822"/>
      <c r="F35" s="822"/>
      <c r="G35" s="822"/>
      <c r="H35" s="822"/>
      <c r="I35" s="822"/>
      <c r="J35" s="822"/>
    </row>
    <row r="36" spans="3:10" s="821" customFormat="1" ht="11.25">
      <c r="C36" s="822"/>
      <c r="D36" s="822"/>
      <c r="E36" s="822"/>
      <c r="F36" s="822"/>
      <c r="G36" s="822"/>
      <c r="H36" s="822"/>
      <c r="I36" s="822"/>
      <c r="J36" s="822"/>
    </row>
    <row r="37" spans="3:10" s="821" customFormat="1" ht="11.25">
      <c r="C37" s="822"/>
      <c r="D37" s="822"/>
      <c r="E37" s="822"/>
      <c r="F37" s="822"/>
      <c r="G37" s="822"/>
      <c r="H37" s="822"/>
      <c r="I37" s="822"/>
      <c r="J37" s="822"/>
    </row>
    <row r="38" spans="3:10" s="821" customFormat="1" ht="11.25">
      <c r="C38" s="822"/>
      <c r="D38" s="822"/>
      <c r="E38" s="822"/>
      <c r="F38" s="822"/>
      <c r="G38" s="822"/>
      <c r="H38" s="822"/>
      <c r="I38" s="822"/>
      <c r="J38" s="822"/>
    </row>
    <row r="39" spans="3:10" s="821" customFormat="1" ht="11.25">
      <c r="C39" s="822"/>
      <c r="D39" s="822"/>
      <c r="E39" s="822"/>
      <c r="F39" s="822"/>
      <c r="G39" s="822"/>
      <c r="H39" s="822"/>
      <c r="I39" s="822"/>
      <c r="J39" s="822"/>
    </row>
    <row r="40" spans="3:10" s="821" customFormat="1" ht="11.25">
      <c r="C40" s="822"/>
      <c r="D40" s="822"/>
      <c r="E40" s="822"/>
      <c r="F40" s="822"/>
      <c r="G40" s="822"/>
      <c r="H40" s="822"/>
      <c r="I40" s="822"/>
      <c r="J40" s="822"/>
    </row>
    <row r="41" spans="3:10" s="821" customFormat="1" ht="11.25">
      <c r="C41" s="822"/>
      <c r="D41" s="822"/>
      <c r="E41" s="822"/>
      <c r="F41" s="822"/>
      <c r="G41" s="822"/>
      <c r="H41" s="822"/>
      <c r="I41" s="822"/>
      <c r="J41" s="822"/>
    </row>
    <row r="42" spans="3:10" s="821" customFormat="1" ht="11.25">
      <c r="C42" s="822"/>
      <c r="D42" s="822"/>
      <c r="E42" s="822"/>
      <c r="F42" s="822"/>
      <c r="G42" s="822"/>
      <c r="H42" s="822"/>
      <c r="I42" s="822"/>
      <c r="J42" s="822"/>
    </row>
    <row r="43" spans="3:10" s="821" customFormat="1" ht="11.25">
      <c r="C43" s="822"/>
      <c r="D43" s="822"/>
      <c r="E43" s="822"/>
      <c r="F43" s="822"/>
      <c r="G43" s="822"/>
      <c r="H43" s="822"/>
      <c r="I43" s="822"/>
      <c r="J43" s="822"/>
    </row>
    <row r="44" spans="3:10" s="821" customFormat="1" ht="11.25">
      <c r="C44" s="822"/>
      <c r="D44" s="822"/>
      <c r="E44" s="822"/>
      <c r="F44" s="822"/>
      <c r="G44" s="822"/>
      <c r="H44" s="822"/>
      <c r="I44" s="822"/>
      <c r="J44" s="822"/>
    </row>
    <row r="45" spans="3:10" s="821" customFormat="1" ht="11.25">
      <c r="C45" s="822"/>
      <c r="D45" s="822"/>
      <c r="E45" s="822"/>
      <c r="F45" s="822"/>
      <c r="G45" s="822"/>
      <c r="H45" s="822"/>
      <c r="I45" s="822"/>
      <c r="J45" s="822"/>
    </row>
    <row r="46" spans="3:10" s="821" customFormat="1" ht="11.25">
      <c r="C46" s="822"/>
      <c r="D46" s="822"/>
      <c r="E46" s="822"/>
      <c r="F46" s="822"/>
      <c r="G46" s="822"/>
      <c r="H46" s="822"/>
      <c r="I46" s="822"/>
      <c r="J46" s="822"/>
    </row>
    <row r="47" spans="3:10" s="821" customFormat="1" ht="11.25">
      <c r="C47" s="822"/>
      <c r="D47" s="822"/>
      <c r="E47" s="822"/>
      <c r="F47" s="822"/>
      <c r="G47" s="822"/>
      <c r="H47" s="822"/>
      <c r="I47" s="822"/>
      <c r="J47" s="822"/>
    </row>
    <row r="48" spans="3:10" s="821" customFormat="1" ht="11.25">
      <c r="C48" s="822"/>
      <c r="D48" s="822"/>
      <c r="E48" s="822"/>
      <c r="F48" s="822"/>
      <c r="G48" s="822"/>
      <c r="H48" s="822"/>
      <c r="I48" s="822"/>
      <c r="J48" s="822"/>
    </row>
    <row r="49" spans="3:10" s="821" customFormat="1" ht="11.25">
      <c r="C49" s="822"/>
      <c r="D49" s="822"/>
      <c r="E49" s="822"/>
      <c r="F49" s="822"/>
      <c r="G49" s="822"/>
      <c r="H49" s="822"/>
      <c r="I49" s="822"/>
      <c r="J49" s="822"/>
    </row>
    <row r="50" spans="3:10" s="821" customFormat="1" ht="11.25">
      <c r="C50" s="822"/>
      <c r="D50" s="822"/>
      <c r="E50" s="822"/>
      <c r="F50" s="822"/>
      <c r="G50" s="822"/>
      <c r="H50" s="822"/>
      <c r="I50" s="822"/>
      <c r="J50" s="822"/>
    </row>
    <row r="51" spans="3:10" s="821" customFormat="1" ht="11.25">
      <c r="C51" s="822"/>
      <c r="D51" s="822"/>
      <c r="E51" s="822"/>
      <c r="F51" s="822"/>
      <c r="G51" s="822"/>
      <c r="H51" s="822"/>
      <c r="I51" s="822"/>
      <c r="J51" s="822"/>
    </row>
    <row r="52" spans="3:10" s="821" customFormat="1" ht="11.25">
      <c r="C52" s="822"/>
      <c r="D52" s="822"/>
      <c r="E52" s="822"/>
      <c r="F52" s="822"/>
      <c r="G52" s="822"/>
      <c r="H52" s="822"/>
      <c r="I52" s="822"/>
      <c r="J52" s="822"/>
    </row>
    <row r="53" spans="3:10" s="821" customFormat="1" ht="11.25">
      <c r="C53" s="822"/>
      <c r="D53" s="822"/>
      <c r="E53" s="822"/>
      <c r="F53" s="822"/>
      <c r="G53" s="822"/>
      <c r="H53" s="822"/>
      <c r="I53" s="822"/>
      <c r="J53" s="822"/>
    </row>
    <row r="54" spans="3:10" s="821" customFormat="1" ht="11.25">
      <c r="C54" s="822"/>
      <c r="D54" s="822"/>
      <c r="E54" s="822"/>
      <c r="F54" s="822"/>
      <c r="G54" s="822"/>
      <c r="H54" s="822"/>
      <c r="I54" s="822"/>
      <c r="J54" s="822"/>
    </row>
    <row r="55" spans="3:10" s="821" customFormat="1" ht="11.25">
      <c r="C55" s="822"/>
      <c r="D55" s="822"/>
      <c r="E55" s="822"/>
      <c r="F55" s="822"/>
      <c r="G55" s="822"/>
      <c r="H55" s="822"/>
      <c r="I55" s="822"/>
      <c r="J55" s="822"/>
    </row>
    <row r="56" spans="3:10" s="821" customFormat="1" ht="11.25">
      <c r="C56" s="822"/>
      <c r="D56" s="822"/>
      <c r="E56" s="822"/>
      <c r="F56" s="822"/>
      <c r="G56" s="822"/>
      <c r="H56" s="822"/>
      <c r="I56" s="822"/>
      <c r="J56" s="822"/>
    </row>
    <row r="57" spans="3:10" s="821" customFormat="1" ht="11.25">
      <c r="C57" s="822"/>
      <c r="D57" s="822"/>
      <c r="E57" s="822"/>
      <c r="F57" s="822"/>
      <c r="G57" s="822"/>
      <c r="H57" s="822"/>
      <c r="I57" s="822"/>
      <c r="J57" s="822"/>
    </row>
    <row r="58" spans="3:10" s="821" customFormat="1" ht="11.25">
      <c r="C58" s="822"/>
      <c r="D58" s="822"/>
      <c r="E58" s="822"/>
      <c r="F58" s="822"/>
      <c r="G58" s="822"/>
      <c r="H58" s="822"/>
      <c r="I58" s="822"/>
      <c r="J58" s="822"/>
    </row>
    <row r="59" spans="3:10" s="821" customFormat="1" ht="11.25">
      <c r="C59" s="822"/>
      <c r="D59" s="822"/>
      <c r="E59" s="822"/>
      <c r="F59" s="822"/>
      <c r="G59" s="822"/>
      <c r="H59" s="822"/>
      <c r="I59" s="822"/>
      <c r="J59" s="822"/>
    </row>
    <row r="60" spans="3:10" s="821" customFormat="1" ht="11.25">
      <c r="C60" s="822"/>
      <c r="D60" s="822"/>
      <c r="E60" s="822"/>
      <c r="F60" s="822"/>
      <c r="G60" s="822"/>
      <c r="H60" s="822"/>
      <c r="I60" s="822"/>
      <c r="J60" s="822"/>
    </row>
    <row r="61" spans="3:10" s="821" customFormat="1" ht="11.25">
      <c r="C61" s="822"/>
      <c r="D61" s="822"/>
      <c r="E61" s="822"/>
      <c r="F61" s="822"/>
      <c r="G61" s="822"/>
      <c r="H61" s="822"/>
      <c r="I61" s="822"/>
      <c r="J61" s="822"/>
    </row>
    <row r="62" spans="3:10" s="821" customFormat="1" ht="11.25">
      <c r="C62" s="822"/>
      <c r="D62" s="822"/>
      <c r="E62" s="822"/>
      <c r="F62" s="822"/>
      <c r="G62" s="822"/>
      <c r="H62" s="822"/>
      <c r="I62" s="822"/>
      <c r="J62" s="822"/>
    </row>
    <row r="63" spans="3:10" s="821" customFormat="1" ht="11.25">
      <c r="C63" s="822"/>
      <c r="D63" s="822"/>
      <c r="E63" s="822"/>
      <c r="F63" s="822"/>
      <c r="G63" s="822"/>
      <c r="H63" s="822"/>
      <c r="I63" s="822"/>
      <c r="J63" s="822"/>
    </row>
    <row r="64" spans="3:10" s="821" customFormat="1" ht="11.25">
      <c r="C64" s="822"/>
      <c r="D64" s="822"/>
      <c r="E64" s="822"/>
      <c r="F64" s="822"/>
      <c r="G64" s="822"/>
      <c r="H64" s="822"/>
      <c r="I64" s="822"/>
      <c r="J64" s="822"/>
    </row>
    <row r="65" spans="3:10" s="821" customFormat="1" ht="11.25">
      <c r="C65" s="822"/>
      <c r="D65" s="822"/>
      <c r="E65" s="822"/>
      <c r="F65" s="822"/>
      <c r="G65" s="822"/>
      <c r="H65" s="822"/>
      <c r="I65" s="822"/>
      <c r="J65" s="822"/>
    </row>
    <row r="66" spans="3:10" s="821" customFormat="1" ht="11.25">
      <c r="C66" s="822"/>
      <c r="D66" s="822"/>
      <c r="E66" s="822"/>
      <c r="F66" s="822"/>
      <c r="G66" s="822"/>
      <c r="H66" s="822"/>
      <c r="I66" s="822"/>
      <c r="J66" s="822"/>
    </row>
    <row r="67" spans="3:10" s="821" customFormat="1" ht="11.25">
      <c r="C67" s="822"/>
      <c r="D67" s="822"/>
      <c r="E67" s="822"/>
      <c r="F67" s="822"/>
      <c r="G67" s="822"/>
      <c r="H67" s="822"/>
      <c r="I67" s="822"/>
      <c r="J67" s="822"/>
    </row>
    <row r="68" spans="3:10" s="821" customFormat="1" ht="11.25">
      <c r="C68" s="822"/>
      <c r="D68" s="822"/>
      <c r="E68" s="822"/>
      <c r="F68" s="822"/>
      <c r="G68" s="822"/>
      <c r="H68" s="822"/>
      <c r="I68" s="822"/>
      <c r="J68" s="822"/>
    </row>
    <row r="69" spans="3:10" s="821" customFormat="1" ht="11.25">
      <c r="C69" s="822"/>
      <c r="D69" s="822"/>
      <c r="E69" s="822"/>
      <c r="F69" s="822"/>
      <c r="G69" s="822"/>
      <c r="H69" s="822"/>
      <c r="I69" s="822"/>
      <c r="J69" s="822"/>
    </row>
    <row r="70" spans="3:10" s="821" customFormat="1" ht="11.25">
      <c r="C70" s="822"/>
      <c r="D70" s="822"/>
      <c r="E70" s="822"/>
      <c r="F70" s="822"/>
      <c r="G70" s="822"/>
      <c r="H70" s="822"/>
      <c r="I70" s="822"/>
      <c r="J70" s="822"/>
    </row>
    <row r="71" spans="3:10" s="821" customFormat="1" ht="11.25">
      <c r="C71" s="822"/>
      <c r="D71" s="822"/>
      <c r="E71" s="822"/>
      <c r="F71" s="822"/>
      <c r="G71" s="822"/>
      <c r="H71" s="822"/>
      <c r="I71" s="822"/>
      <c r="J71" s="822"/>
    </row>
    <row r="72" spans="3:10" s="821" customFormat="1" ht="11.25">
      <c r="C72" s="822"/>
      <c r="D72" s="822"/>
      <c r="E72" s="822"/>
      <c r="F72" s="822"/>
      <c r="G72" s="822"/>
      <c r="H72" s="822"/>
      <c r="I72" s="822"/>
      <c r="J72" s="822"/>
    </row>
    <row r="73" spans="3:10" s="821" customFormat="1" ht="11.25">
      <c r="C73" s="822"/>
      <c r="D73" s="822"/>
      <c r="E73" s="822"/>
      <c r="F73" s="822"/>
      <c r="G73" s="822"/>
      <c r="H73" s="822"/>
      <c r="I73" s="822"/>
      <c r="J73" s="822"/>
    </row>
    <row r="74" spans="3:10" s="821" customFormat="1" ht="11.25">
      <c r="C74" s="822"/>
      <c r="D74" s="822"/>
      <c r="E74" s="822"/>
      <c r="F74" s="822"/>
      <c r="G74" s="822"/>
      <c r="H74" s="822"/>
      <c r="I74" s="822"/>
      <c r="J74" s="822"/>
    </row>
    <row r="75" spans="3:10" s="821" customFormat="1" ht="11.25">
      <c r="C75" s="822"/>
      <c r="D75" s="822"/>
      <c r="E75" s="822"/>
      <c r="F75" s="822"/>
      <c r="G75" s="822"/>
      <c r="H75" s="822"/>
      <c r="I75" s="822"/>
      <c r="J75" s="822"/>
    </row>
    <row r="76" spans="3:10" s="821" customFormat="1" ht="11.25">
      <c r="C76" s="822"/>
      <c r="D76" s="822"/>
      <c r="E76" s="822"/>
      <c r="F76" s="822"/>
      <c r="G76" s="822"/>
      <c r="H76" s="822"/>
      <c r="I76" s="822"/>
      <c r="J76" s="822"/>
    </row>
    <row r="77" spans="3:10" s="821" customFormat="1" ht="11.25">
      <c r="C77" s="822"/>
      <c r="D77" s="822"/>
      <c r="E77" s="822"/>
      <c r="F77" s="822"/>
      <c r="G77" s="822"/>
      <c r="H77" s="822"/>
      <c r="I77" s="822"/>
      <c r="J77" s="822"/>
    </row>
    <row r="78" spans="3:10" s="821" customFormat="1" ht="11.25">
      <c r="C78" s="822"/>
      <c r="D78" s="822"/>
      <c r="E78" s="822"/>
      <c r="F78" s="822"/>
      <c r="G78" s="822"/>
      <c r="H78" s="822"/>
      <c r="I78" s="822"/>
      <c r="J78" s="822"/>
    </row>
    <row r="79" spans="3:10" s="821" customFormat="1" ht="11.25">
      <c r="C79" s="822"/>
      <c r="D79" s="822"/>
      <c r="E79" s="822"/>
      <c r="F79" s="822"/>
      <c r="G79" s="822"/>
      <c r="H79" s="822"/>
      <c r="I79" s="822"/>
      <c r="J79" s="822"/>
    </row>
    <row r="80" spans="3:10" s="821" customFormat="1" ht="11.25">
      <c r="C80" s="822"/>
      <c r="D80" s="822"/>
      <c r="E80" s="822"/>
      <c r="F80" s="822"/>
      <c r="G80" s="822"/>
      <c r="H80" s="822"/>
      <c r="I80" s="822"/>
      <c r="J80" s="822"/>
    </row>
    <row r="81" spans="3:10" s="821" customFormat="1" ht="11.25">
      <c r="C81" s="822"/>
      <c r="D81" s="822"/>
      <c r="E81" s="822"/>
      <c r="F81" s="822"/>
      <c r="G81" s="822"/>
      <c r="H81" s="822"/>
      <c r="I81" s="822"/>
      <c r="J81" s="822"/>
    </row>
    <row r="82" spans="3:10" s="821" customFormat="1" ht="11.25">
      <c r="C82" s="822"/>
      <c r="D82" s="822"/>
      <c r="E82" s="822"/>
      <c r="F82" s="822"/>
      <c r="G82" s="822"/>
      <c r="H82" s="822"/>
      <c r="I82" s="822"/>
      <c r="J82" s="822"/>
    </row>
    <row r="83" spans="3:10" s="821" customFormat="1" ht="11.25">
      <c r="C83" s="822"/>
      <c r="D83" s="822"/>
      <c r="E83" s="822"/>
      <c r="F83" s="822"/>
      <c r="G83" s="822"/>
      <c r="H83" s="822"/>
      <c r="I83" s="822"/>
      <c r="J83" s="822"/>
    </row>
    <row r="84" spans="3:10" s="821" customFormat="1" ht="11.25">
      <c r="C84" s="822"/>
      <c r="D84" s="822"/>
      <c r="E84" s="822"/>
      <c r="F84" s="822"/>
      <c r="G84" s="822"/>
      <c r="H84" s="822"/>
      <c r="I84" s="822"/>
      <c r="J84" s="822"/>
    </row>
    <row r="85" spans="3:10" s="821" customFormat="1" ht="11.25">
      <c r="C85" s="822"/>
      <c r="D85" s="822"/>
      <c r="E85" s="822"/>
      <c r="F85" s="822"/>
      <c r="G85" s="822"/>
      <c r="H85" s="822"/>
      <c r="I85" s="822"/>
      <c r="J85" s="822"/>
    </row>
    <row r="86" spans="3:10" s="821" customFormat="1" ht="11.25">
      <c r="C86" s="822"/>
      <c r="D86" s="822"/>
      <c r="E86" s="822"/>
      <c r="F86" s="822"/>
      <c r="G86" s="822"/>
      <c r="H86" s="822"/>
      <c r="I86" s="822"/>
      <c r="J86" s="822"/>
    </row>
    <row r="87" spans="3:10" s="821" customFormat="1" ht="11.25">
      <c r="C87" s="822"/>
      <c r="D87" s="822"/>
      <c r="E87" s="822"/>
      <c r="F87" s="822"/>
      <c r="G87" s="822"/>
      <c r="H87" s="822"/>
      <c r="I87" s="822"/>
      <c r="J87" s="822"/>
    </row>
    <row r="88" spans="3:10" s="821" customFormat="1" ht="11.25">
      <c r="C88" s="822"/>
      <c r="D88" s="822"/>
      <c r="E88" s="822"/>
      <c r="F88" s="822"/>
      <c r="G88" s="822"/>
      <c r="H88" s="822"/>
      <c r="I88" s="822"/>
      <c r="J88" s="822"/>
    </row>
    <row r="89" spans="3:10" s="821" customFormat="1" ht="11.25">
      <c r="C89" s="822"/>
      <c r="D89" s="822"/>
      <c r="E89" s="822"/>
      <c r="F89" s="822"/>
      <c r="G89" s="822"/>
      <c r="H89" s="822"/>
      <c r="I89" s="822"/>
      <c r="J89" s="822"/>
    </row>
    <row r="90" spans="3:10" s="821" customFormat="1" ht="11.25">
      <c r="C90" s="822"/>
      <c r="D90" s="822"/>
      <c r="E90" s="822"/>
      <c r="F90" s="822"/>
      <c r="G90" s="822"/>
      <c r="H90" s="822"/>
      <c r="I90" s="822"/>
      <c r="J90" s="822"/>
    </row>
    <row r="91" spans="2:12" s="821" customFormat="1" ht="11.25">
      <c r="B91" s="801"/>
      <c r="C91" s="802"/>
      <c r="D91" s="802"/>
      <c r="E91" s="802"/>
      <c r="F91" s="822"/>
      <c r="G91" s="822"/>
      <c r="H91" s="822"/>
      <c r="I91" s="822"/>
      <c r="J91" s="822"/>
      <c r="K91" s="801"/>
      <c r="L91" s="801"/>
    </row>
    <row r="92" spans="2:12" s="821" customFormat="1" ht="11.25">
      <c r="B92" s="801"/>
      <c r="C92" s="802"/>
      <c r="D92" s="802"/>
      <c r="E92" s="802"/>
      <c r="F92" s="822"/>
      <c r="G92" s="802"/>
      <c r="H92" s="802"/>
      <c r="I92" s="802"/>
      <c r="J92" s="802"/>
      <c r="K92" s="801"/>
      <c r="L92" s="801"/>
    </row>
    <row r="93" spans="2:12" s="821" customFormat="1" ht="11.25">
      <c r="B93" s="801"/>
      <c r="C93" s="802"/>
      <c r="D93" s="802"/>
      <c r="E93" s="802"/>
      <c r="F93" s="822"/>
      <c r="G93" s="802"/>
      <c r="H93" s="802"/>
      <c r="I93" s="802"/>
      <c r="J93" s="802"/>
      <c r="K93" s="801"/>
      <c r="L93" s="801"/>
    </row>
    <row r="94" spans="3:10" ht="11.25">
      <c r="C94" s="802"/>
      <c r="D94" s="802"/>
      <c r="E94" s="802"/>
      <c r="F94" s="822"/>
      <c r="G94" s="802"/>
      <c r="H94" s="802"/>
      <c r="I94" s="802"/>
      <c r="J94" s="802"/>
    </row>
    <row r="95" spans="3:10" ht="11.25">
      <c r="C95" s="802"/>
      <c r="D95" s="802"/>
      <c r="E95" s="802"/>
      <c r="F95" s="802"/>
      <c r="G95" s="802"/>
      <c r="H95" s="802"/>
      <c r="I95" s="802"/>
      <c r="J95" s="802"/>
    </row>
    <row r="96" spans="3:10" ht="11.25">
      <c r="C96" s="802"/>
      <c r="D96" s="802"/>
      <c r="E96" s="802"/>
      <c r="F96" s="802"/>
      <c r="G96" s="802"/>
      <c r="H96" s="802"/>
      <c r="I96" s="802"/>
      <c r="J96" s="802"/>
    </row>
    <row r="97" spans="3:10" ht="11.25">
      <c r="C97" s="802"/>
      <c r="D97" s="802"/>
      <c r="E97" s="802"/>
      <c r="F97" s="802"/>
      <c r="G97" s="802"/>
      <c r="H97" s="802"/>
      <c r="I97" s="802"/>
      <c r="J97" s="802"/>
    </row>
    <row r="98" spans="3:10" ht="11.25">
      <c r="C98" s="802"/>
      <c r="D98" s="802"/>
      <c r="E98" s="802"/>
      <c r="F98" s="802"/>
      <c r="G98" s="802"/>
      <c r="H98" s="802"/>
      <c r="I98" s="802"/>
      <c r="J98" s="802"/>
    </row>
    <row r="99" spans="3:10" ht="11.25">
      <c r="C99" s="802"/>
      <c r="D99" s="802"/>
      <c r="E99" s="802"/>
      <c r="F99" s="802"/>
      <c r="G99" s="802"/>
      <c r="H99" s="802"/>
      <c r="I99" s="802"/>
      <c r="J99" s="802"/>
    </row>
    <row r="100" spans="3:10" ht="11.25">
      <c r="C100" s="802"/>
      <c r="D100" s="802"/>
      <c r="E100" s="802"/>
      <c r="F100" s="802"/>
      <c r="G100" s="802"/>
      <c r="H100" s="802"/>
      <c r="I100" s="802"/>
      <c r="J100" s="802"/>
    </row>
    <row r="101" spans="3:10" ht="11.25">
      <c r="C101" s="802"/>
      <c r="D101" s="802"/>
      <c r="E101" s="802"/>
      <c r="F101" s="802"/>
      <c r="G101" s="802"/>
      <c r="H101" s="802"/>
      <c r="I101" s="802"/>
      <c r="J101" s="802"/>
    </row>
    <row r="102" spans="3:10" ht="11.25">
      <c r="C102" s="802"/>
      <c r="D102" s="802"/>
      <c r="E102" s="802"/>
      <c r="F102" s="802"/>
      <c r="G102" s="802"/>
      <c r="H102" s="802"/>
      <c r="I102" s="802"/>
      <c r="J102" s="802"/>
    </row>
    <row r="103" spans="3:10" ht="11.25">
      <c r="C103" s="802"/>
      <c r="D103" s="802"/>
      <c r="E103" s="802"/>
      <c r="F103" s="802"/>
      <c r="G103" s="802"/>
      <c r="H103" s="802"/>
      <c r="I103" s="802"/>
      <c r="J103" s="802"/>
    </row>
    <row r="104" spans="3:10" ht="11.25">
      <c r="C104" s="802"/>
      <c r="D104" s="802"/>
      <c r="E104" s="802"/>
      <c r="F104" s="802"/>
      <c r="G104" s="802"/>
      <c r="H104" s="802"/>
      <c r="I104" s="802"/>
      <c r="J104" s="802"/>
    </row>
    <row r="105" spans="3:10" ht="11.25">
      <c r="C105" s="802"/>
      <c r="D105" s="802"/>
      <c r="E105" s="802"/>
      <c r="F105" s="802"/>
      <c r="G105" s="802"/>
      <c r="H105" s="802"/>
      <c r="I105" s="802"/>
      <c r="J105" s="802"/>
    </row>
    <row r="106" spans="3:10" ht="11.25">
      <c r="C106" s="802"/>
      <c r="D106" s="802"/>
      <c r="E106" s="802"/>
      <c r="F106" s="802"/>
      <c r="G106" s="802"/>
      <c r="H106" s="802"/>
      <c r="I106" s="802"/>
      <c r="J106" s="802"/>
    </row>
    <row r="107" spans="3:10" ht="11.25">
      <c r="C107" s="802"/>
      <c r="D107" s="802"/>
      <c r="E107" s="802"/>
      <c r="F107" s="802"/>
      <c r="G107" s="802"/>
      <c r="H107" s="802"/>
      <c r="I107" s="802"/>
      <c r="J107" s="802"/>
    </row>
    <row r="108" spans="3:10" ht="11.25">
      <c r="C108" s="802"/>
      <c r="D108" s="802"/>
      <c r="E108" s="802"/>
      <c r="F108" s="802"/>
      <c r="G108" s="802"/>
      <c r="H108" s="802"/>
      <c r="I108" s="802"/>
      <c r="J108" s="802"/>
    </row>
    <row r="109" spans="3:10" ht="11.25">
      <c r="C109" s="802"/>
      <c r="D109" s="802"/>
      <c r="E109" s="802"/>
      <c r="F109" s="802"/>
      <c r="G109" s="802"/>
      <c r="H109" s="802"/>
      <c r="I109" s="802"/>
      <c r="J109" s="802"/>
    </row>
    <row r="110" spans="3:10" ht="11.25">
      <c r="C110" s="802"/>
      <c r="D110" s="802"/>
      <c r="E110" s="802"/>
      <c r="F110" s="802"/>
      <c r="G110" s="802"/>
      <c r="H110" s="802"/>
      <c r="I110" s="802"/>
      <c r="J110" s="802"/>
    </row>
    <row r="111" spans="3:10" ht="11.25">
      <c r="C111" s="802"/>
      <c r="D111" s="802"/>
      <c r="E111" s="802"/>
      <c r="F111" s="802"/>
      <c r="G111" s="802"/>
      <c r="H111" s="802"/>
      <c r="I111" s="802"/>
      <c r="J111" s="802"/>
    </row>
    <row r="112" spans="3:10" ht="11.25">
      <c r="C112" s="802"/>
      <c r="D112" s="802"/>
      <c r="E112" s="802"/>
      <c r="F112" s="802"/>
      <c r="G112" s="802"/>
      <c r="H112" s="802"/>
      <c r="I112" s="802"/>
      <c r="J112" s="802"/>
    </row>
    <row r="113" spans="3:10" ht="11.25">
      <c r="C113" s="802"/>
      <c r="D113" s="802"/>
      <c r="E113" s="802"/>
      <c r="F113" s="802"/>
      <c r="G113" s="802"/>
      <c r="H113" s="802"/>
      <c r="I113" s="802"/>
      <c r="J113" s="802"/>
    </row>
    <row r="114" spans="3:10" ht="11.25">
      <c r="C114" s="802"/>
      <c r="D114" s="802"/>
      <c r="E114" s="802"/>
      <c r="F114" s="802"/>
      <c r="G114" s="802"/>
      <c r="H114" s="802"/>
      <c r="I114" s="802"/>
      <c r="J114" s="802"/>
    </row>
    <row r="115" spans="3:10" ht="11.25">
      <c r="C115" s="802"/>
      <c r="D115" s="802"/>
      <c r="E115" s="802"/>
      <c r="F115" s="802"/>
      <c r="G115" s="802"/>
      <c r="H115" s="802"/>
      <c r="I115" s="802"/>
      <c r="J115" s="802"/>
    </row>
    <row r="116" spans="3:10" ht="11.25">
      <c r="C116" s="802"/>
      <c r="D116" s="802"/>
      <c r="E116" s="802"/>
      <c r="F116" s="802"/>
      <c r="G116" s="802"/>
      <c r="H116" s="802"/>
      <c r="I116" s="802"/>
      <c r="J116" s="802"/>
    </row>
    <row r="117" spans="3:10" ht="11.25">
      <c r="C117" s="802"/>
      <c r="D117" s="802"/>
      <c r="E117" s="802"/>
      <c r="F117" s="802"/>
      <c r="G117" s="802"/>
      <c r="H117" s="802"/>
      <c r="I117" s="802"/>
      <c r="J117" s="802"/>
    </row>
    <row r="118" spans="3:10" ht="11.25">
      <c r="C118" s="802"/>
      <c r="D118" s="802"/>
      <c r="E118" s="802"/>
      <c r="F118" s="802"/>
      <c r="G118" s="802"/>
      <c r="H118" s="802"/>
      <c r="I118" s="802"/>
      <c r="J118" s="802"/>
    </row>
    <row r="119" spans="3:10" ht="11.25">
      <c r="C119" s="802"/>
      <c r="D119" s="802"/>
      <c r="E119" s="802"/>
      <c r="F119" s="802"/>
      <c r="G119" s="802"/>
      <c r="H119" s="802"/>
      <c r="I119" s="802"/>
      <c r="J119" s="802"/>
    </row>
    <row r="120" spans="3:10" ht="11.25">
      <c r="C120" s="802"/>
      <c r="D120" s="802"/>
      <c r="E120" s="802"/>
      <c r="F120" s="802"/>
      <c r="G120" s="802"/>
      <c r="H120" s="802"/>
      <c r="I120" s="802"/>
      <c r="J120" s="802"/>
    </row>
    <row r="121" spans="3:10" ht="11.25">
      <c r="C121" s="802"/>
      <c r="D121" s="802"/>
      <c r="E121" s="802"/>
      <c r="F121" s="802"/>
      <c r="G121" s="802"/>
      <c r="H121" s="802"/>
      <c r="I121" s="802"/>
      <c r="J121" s="802"/>
    </row>
    <row r="122" spans="3:10" ht="11.25">
      <c r="C122" s="802"/>
      <c r="D122" s="802"/>
      <c r="E122" s="802"/>
      <c r="F122" s="802"/>
      <c r="G122" s="802"/>
      <c r="H122" s="802"/>
      <c r="I122" s="802"/>
      <c r="J122" s="802"/>
    </row>
    <row r="123" spans="3:10" ht="11.25">
      <c r="C123" s="802"/>
      <c r="D123" s="802"/>
      <c r="E123" s="802"/>
      <c r="F123" s="802"/>
      <c r="G123" s="802"/>
      <c r="H123" s="802"/>
      <c r="I123" s="802"/>
      <c r="J123" s="802"/>
    </row>
    <row r="124" spans="3:10" ht="11.25">
      <c r="C124" s="802"/>
      <c r="D124" s="802"/>
      <c r="E124" s="802"/>
      <c r="F124" s="802"/>
      <c r="G124" s="802"/>
      <c r="H124" s="802"/>
      <c r="I124" s="802"/>
      <c r="J124" s="802"/>
    </row>
    <row r="125" spans="3:10" ht="11.25">
      <c r="C125" s="802"/>
      <c r="D125" s="802"/>
      <c r="E125" s="802"/>
      <c r="F125" s="802"/>
      <c r="G125" s="802"/>
      <c r="H125" s="802"/>
      <c r="I125" s="802"/>
      <c r="J125" s="802"/>
    </row>
    <row r="126" spans="3:10" ht="11.25">
      <c r="C126" s="802"/>
      <c r="D126" s="802"/>
      <c r="E126" s="802"/>
      <c r="F126" s="802"/>
      <c r="G126" s="802"/>
      <c r="H126" s="802"/>
      <c r="I126" s="802"/>
      <c r="J126" s="802"/>
    </row>
    <row r="127" spans="3:10" ht="11.25">
      <c r="C127" s="802"/>
      <c r="D127" s="802"/>
      <c r="E127" s="802"/>
      <c r="F127" s="802"/>
      <c r="G127" s="802"/>
      <c r="H127" s="802"/>
      <c r="I127" s="802"/>
      <c r="J127" s="802"/>
    </row>
    <row r="128" spans="3:10" ht="11.25">
      <c r="C128" s="802"/>
      <c r="D128" s="802"/>
      <c r="E128" s="802"/>
      <c r="F128" s="802"/>
      <c r="G128" s="802"/>
      <c r="H128" s="802"/>
      <c r="I128" s="802"/>
      <c r="J128" s="802"/>
    </row>
    <row r="129" spans="3:10" ht="11.25">
      <c r="C129" s="802"/>
      <c r="D129" s="802"/>
      <c r="E129" s="802"/>
      <c r="F129" s="802"/>
      <c r="G129" s="802"/>
      <c r="H129" s="802"/>
      <c r="I129" s="802"/>
      <c r="J129" s="802"/>
    </row>
    <row r="130" spans="3:10" ht="11.25">
      <c r="C130" s="802"/>
      <c r="D130" s="802"/>
      <c r="E130" s="802"/>
      <c r="F130" s="802"/>
      <c r="G130" s="802"/>
      <c r="H130" s="802"/>
      <c r="I130" s="802"/>
      <c r="J130" s="802"/>
    </row>
    <row r="131" spans="3:10" ht="11.25">
      <c r="C131" s="802"/>
      <c r="D131" s="802"/>
      <c r="E131" s="802"/>
      <c r="F131" s="802"/>
      <c r="G131" s="802"/>
      <c r="H131" s="802"/>
      <c r="I131" s="802"/>
      <c r="J131" s="802"/>
    </row>
    <row r="132" spans="3:10" ht="11.25">
      <c r="C132" s="802"/>
      <c r="D132" s="802"/>
      <c r="E132" s="802"/>
      <c r="F132" s="802"/>
      <c r="G132" s="802"/>
      <c r="H132" s="802"/>
      <c r="I132" s="802"/>
      <c r="J132" s="802"/>
    </row>
    <row r="133" spans="3:10" ht="11.25">
      <c r="C133" s="802"/>
      <c r="D133" s="802"/>
      <c r="E133" s="802"/>
      <c r="F133" s="802"/>
      <c r="G133" s="802"/>
      <c r="H133" s="802"/>
      <c r="I133" s="802"/>
      <c r="J133" s="802"/>
    </row>
    <row r="134" spans="3:10" ht="11.25">
      <c r="C134" s="802"/>
      <c r="D134" s="802"/>
      <c r="E134" s="802"/>
      <c r="F134" s="802"/>
      <c r="G134" s="802"/>
      <c r="H134" s="802"/>
      <c r="I134" s="802"/>
      <c r="J134" s="802"/>
    </row>
    <row r="135" spans="3:10" ht="11.25">
      <c r="C135" s="802"/>
      <c r="D135" s="802"/>
      <c r="E135" s="802"/>
      <c r="F135" s="802"/>
      <c r="G135" s="802"/>
      <c r="H135" s="802"/>
      <c r="I135" s="802"/>
      <c r="J135" s="802"/>
    </row>
    <row r="136" spans="3:10" ht="11.25">
      <c r="C136" s="802"/>
      <c r="D136" s="802"/>
      <c r="E136" s="802"/>
      <c r="F136" s="802"/>
      <c r="G136" s="802"/>
      <c r="H136" s="802"/>
      <c r="I136" s="802"/>
      <c r="J136" s="802"/>
    </row>
    <row r="137" spans="3:10" ht="11.25">
      <c r="C137" s="802"/>
      <c r="D137" s="802"/>
      <c r="E137" s="802"/>
      <c r="F137" s="802"/>
      <c r="G137" s="802"/>
      <c r="H137" s="802"/>
      <c r="I137" s="802"/>
      <c r="J137" s="802"/>
    </row>
    <row r="138" spans="3:10" ht="11.25">
      <c r="C138" s="802"/>
      <c r="D138" s="802"/>
      <c r="E138" s="802"/>
      <c r="F138" s="802"/>
      <c r="G138" s="802"/>
      <c r="H138" s="802"/>
      <c r="I138" s="802"/>
      <c r="J138" s="802"/>
    </row>
    <row r="139" spans="3:10" ht="11.25">
      <c r="C139" s="802"/>
      <c r="D139" s="802"/>
      <c r="E139" s="802"/>
      <c r="F139" s="802"/>
      <c r="G139" s="802"/>
      <c r="H139" s="802"/>
      <c r="I139" s="802"/>
      <c r="J139" s="802"/>
    </row>
    <row r="140" spans="3:10" ht="11.25">
      <c r="C140" s="802"/>
      <c r="D140" s="802"/>
      <c r="E140" s="802"/>
      <c r="F140" s="802"/>
      <c r="G140" s="802"/>
      <c r="H140" s="802"/>
      <c r="I140" s="802"/>
      <c r="J140" s="802"/>
    </row>
    <row r="141" spans="3:10" ht="11.25">
      <c r="C141" s="802"/>
      <c r="D141" s="802"/>
      <c r="E141" s="802"/>
      <c r="F141" s="802"/>
      <c r="G141" s="802"/>
      <c r="H141" s="802"/>
      <c r="I141" s="802"/>
      <c r="J141" s="802"/>
    </row>
    <row r="142" spans="3:10" ht="11.25">
      <c r="C142" s="802"/>
      <c r="D142" s="802"/>
      <c r="E142" s="802"/>
      <c r="F142" s="802"/>
      <c r="G142" s="802"/>
      <c r="H142" s="802"/>
      <c r="I142" s="802"/>
      <c r="J142" s="802"/>
    </row>
    <row r="143" spans="3:10" ht="11.25">
      <c r="C143" s="802"/>
      <c r="D143" s="802"/>
      <c r="E143" s="802"/>
      <c r="F143" s="802"/>
      <c r="G143" s="802"/>
      <c r="H143" s="802"/>
      <c r="I143" s="802"/>
      <c r="J143" s="802"/>
    </row>
    <row r="144" spans="3:10" ht="11.25">
      <c r="C144" s="802"/>
      <c r="D144" s="802"/>
      <c r="E144" s="802"/>
      <c r="F144" s="802"/>
      <c r="G144" s="802"/>
      <c r="H144" s="802"/>
      <c r="I144" s="802"/>
      <c r="J144" s="802"/>
    </row>
    <row r="145" spans="3:10" ht="11.25">
      <c r="C145" s="802"/>
      <c r="D145" s="802"/>
      <c r="E145" s="802"/>
      <c r="F145" s="802"/>
      <c r="G145" s="802"/>
      <c r="H145" s="802"/>
      <c r="I145" s="802"/>
      <c r="J145" s="802"/>
    </row>
    <row r="146" spans="3:10" ht="11.25">
      <c r="C146" s="802"/>
      <c r="D146" s="802"/>
      <c r="E146" s="802"/>
      <c r="F146" s="802"/>
      <c r="G146" s="802"/>
      <c r="H146" s="802"/>
      <c r="I146" s="802"/>
      <c r="J146" s="802"/>
    </row>
    <row r="147" spans="3:10" ht="11.25">
      <c r="C147" s="802"/>
      <c r="D147" s="802"/>
      <c r="E147" s="802"/>
      <c r="F147" s="802"/>
      <c r="G147" s="802"/>
      <c r="H147" s="802"/>
      <c r="I147" s="802"/>
      <c r="J147" s="802"/>
    </row>
    <row r="148" spans="3:10" ht="11.25">
      <c r="C148" s="802"/>
      <c r="D148" s="802"/>
      <c r="E148" s="802"/>
      <c r="F148" s="802"/>
      <c r="G148" s="802"/>
      <c r="H148" s="802"/>
      <c r="I148" s="802"/>
      <c r="J148" s="802"/>
    </row>
    <row r="149" spans="3:10" ht="11.25">
      <c r="C149" s="802"/>
      <c r="D149" s="802"/>
      <c r="E149" s="802"/>
      <c r="F149" s="802"/>
      <c r="G149" s="802"/>
      <c r="H149" s="802"/>
      <c r="I149" s="802"/>
      <c r="J149" s="802"/>
    </row>
    <row r="150" spans="3:10" ht="11.25">
      <c r="C150" s="802"/>
      <c r="D150" s="802"/>
      <c r="E150" s="802"/>
      <c r="F150" s="802"/>
      <c r="G150" s="802"/>
      <c r="H150" s="802"/>
      <c r="I150" s="802"/>
      <c r="J150" s="802"/>
    </row>
    <row r="151" spans="3:10" ht="11.25">
      <c r="C151" s="802"/>
      <c r="D151" s="802"/>
      <c r="E151" s="802"/>
      <c r="F151" s="802"/>
      <c r="G151" s="802"/>
      <c r="H151" s="802"/>
      <c r="I151" s="802"/>
      <c r="J151" s="802"/>
    </row>
    <row r="152" spans="3:10" ht="11.25">
      <c r="C152" s="802"/>
      <c r="D152" s="802"/>
      <c r="E152" s="802"/>
      <c r="F152" s="802"/>
      <c r="G152" s="802"/>
      <c r="H152" s="802"/>
      <c r="I152" s="802"/>
      <c r="J152" s="802"/>
    </row>
    <row r="153" spans="3:10" ht="11.25">
      <c r="C153" s="802"/>
      <c r="D153" s="802"/>
      <c r="E153" s="802"/>
      <c r="F153" s="802"/>
      <c r="G153" s="802"/>
      <c r="H153" s="802"/>
      <c r="I153" s="802"/>
      <c r="J153" s="802"/>
    </row>
    <row r="154" spans="3:10" ht="11.25">
      <c r="C154" s="802"/>
      <c r="D154" s="802"/>
      <c r="E154" s="802"/>
      <c r="F154" s="802"/>
      <c r="G154" s="802"/>
      <c r="H154" s="802"/>
      <c r="I154" s="802"/>
      <c r="J154" s="802"/>
    </row>
    <row r="155" spans="3:10" ht="11.25">
      <c r="C155" s="802"/>
      <c r="D155" s="802"/>
      <c r="E155" s="802"/>
      <c r="F155" s="802"/>
      <c r="G155" s="802"/>
      <c r="H155" s="802"/>
      <c r="I155" s="802"/>
      <c r="J155" s="802"/>
    </row>
    <row r="156" spans="3:10" ht="11.25">
      <c r="C156" s="802"/>
      <c r="D156" s="802"/>
      <c r="E156" s="802"/>
      <c r="F156" s="802"/>
      <c r="G156" s="802"/>
      <c r="H156" s="802"/>
      <c r="I156" s="802"/>
      <c r="J156" s="802"/>
    </row>
    <row r="157" spans="3:10" ht="11.25">
      <c r="C157" s="802"/>
      <c r="D157" s="802"/>
      <c r="E157" s="802"/>
      <c r="F157" s="802"/>
      <c r="G157" s="802"/>
      <c r="H157" s="802"/>
      <c r="I157" s="802"/>
      <c r="J157" s="802"/>
    </row>
    <row r="158" spans="3:10" ht="11.25">
      <c r="C158" s="802"/>
      <c r="D158" s="802"/>
      <c r="E158" s="802"/>
      <c r="F158" s="802"/>
      <c r="G158" s="802"/>
      <c r="H158" s="802"/>
      <c r="I158" s="802"/>
      <c r="J158" s="802"/>
    </row>
    <row r="159" spans="3:10" ht="11.25">
      <c r="C159" s="802"/>
      <c r="D159" s="802"/>
      <c r="E159" s="802"/>
      <c r="F159" s="802"/>
      <c r="G159" s="802"/>
      <c r="H159" s="802"/>
      <c r="I159" s="802"/>
      <c r="J159" s="802"/>
    </row>
    <row r="160" spans="3:10" ht="11.25">
      <c r="C160" s="802"/>
      <c r="D160" s="802"/>
      <c r="E160" s="802"/>
      <c r="F160" s="802"/>
      <c r="G160" s="802"/>
      <c r="H160" s="802"/>
      <c r="I160" s="802"/>
      <c r="J160" s="802"/>
    </row>
    <row r="161" spans="3:10" ht="11.25">
      <c r="C161" s="802"/>
      <c r="D161" s="802"/>
      <c r="E161" s="802"/>
      <c r="F161" s="802"/>
      <c r="G161" s="802"/>
      <c r="H161" s="802"/>
      <c r="I161" s="802"/>
      <c r="J161" s="802"/>
    </row>
    <row r="162" spans="3:10" ht="11.25">
      <c r="C162" s="802"/>
      <c r="D162" s="802"/>
      <c r="E162" s="802"/>
      <c r="F162" s="802"/>
      <c r="G162" s="802"/>
      <c r="H162" s="802"/>
      <c r="I162" s="802"/>
      <c r="J162" s="802"/>
    </row>
    <row r="163" spans="3:10" ht="11.25">
      <c r="C163" s="802"/>
      <c r="D163" s="802"/>
      <c r="E163" s="802"/>
      <c r="F163" s="802"/>
      <c r="G163" s="802"/>
      <c r="H163" s="802"/>
      <c r="I163" s="802"/>
      <c r="J163" s="802"/>
    </row>
    <row r="164" spans="3:10" ht="11.25">
      <c r="C164" s="802"/>
      <c r="D164" s="802"/>
      <c r="E164" s="802"/>
      <c r="F164" s="802"/>
      <c r="G164" s="802"/>
      <c r="H164" s="802"/>
      <c r="I164" s="802"/>
      <c r="J164" s="802"/>
    </row>
    <row r="165" spans="3:10" ht="11.25">
      <c r="C165" s="802"/>
      <c r="D165" s="802"/>
      <c r="E165" s="802"/>
      <c r="F165" s="802"/>
      <c r="G165" s="802"/>
      <c r="H165" s="802"/>
      <c r="I165" s="802"/>
      <c r="J165" s="802"/>
    </row>
    <row r="166" spans="3:10" ht="11.25">
      <c r="C166" s="802"/>
      <c r="D166" s="802"/>
      <c r="E166" s="802"/>
      <c r="F166" s="802"/>
      <c r="G166" s="802"/>
      <c r="H166" s="802"/>
      <c r="I166" s="802"/>
      <c r="J166" s="802"/>
    </row>
    <row r="167" spans="3:10" ht="11.25">
      <c r="C167" s="802"/>
      <c r="D167" s="802"/>
      <c r="E167" s="802"/>
      <c r="F167" s="802"/>
      <c r="G167" s="802"/>
      <c r="H167" s="802"/>
      <c r="I167" s="802"/>
      <c r="J167" s="802"/>
    </row>
    <row r="168" spans="3:10" ht="11.25">
      <c r="C168" s="802"/>
      <c r="D168" s="802"/>
      <c r="E168" s="802"/>
      <c r="F168" s="802"/>
      <c r="G168" s="802"/>
      <c r="H168" s="802"/>
      <c r="I168" s="802"/>
      <c r="J168" s="802"/>
    </row>
    <row r="169" spans="3:10" ht="11.25">
      <c r="C169" s="802"/>
      <c r="D169" s="802"/>
      <c r="E169" s="802"/>
      <c r="F169" s="802"/>
      <c r="G169" s="802"/>
      <c r="H169" s="802"/>
      <c r="I169" s="802"/>
      <c r="J169" s="802"/>
    </row>
    <row r="170" spans="3:10" ht="11.25">
      <c r="C170" s="802"/>
      <c r="D170" s="802"/>
      <c r="E170" s="802"/>
      <c r="F170" s="802"/>
      <c r="G170" s="802"/>
      <c r="H170" s="802"/>
      <c r="I170" s="802"/>
      <c r="J170" s="802"/>
    </row>
    <row r="171" spans="3:10" ht="11.25">
      <c r="C171" s="802"/>
      <c r="D171" s="802"/>
      <c r="E171" s="802"/>
      <c r="F171" s="802"/>
      <c r="G171" s="802"/>
      <c r="H171" s="802"/>
      <c r="I171" s="802"/>
      <c r="J171" s="802"/>
    </row>
    <row r="172" spans="3:10" ht="11.25">
      <c r="C172" s="802"/>
      <c r="D172" s="802"/>
      <c r="E172" s="802"/>
      <c r="F172" s="802"/>
      <c r="G172" s="802"/>
      <c r="H172" s="802"/>
      <c r="I172" s="802"/>
      <c r="J172" s="802"/>
    </row>
    <row r="173" spans="3:10" ht="11.25">
      <c r="C173" s="802"/>
      <c r="D173" s="802"/>
      <c r="E173" s="802"/>
      <c r="F173" s="802"/>
      <c r="G173" s="802"/>
      <c r="H173" s="802"/>
      <c r="I173" s="802"/>
      <c r="J173" s="802"/>
    </row>
    <row r="174" spans="3:10" ht="11.25">
      <c r="C174" s="802"/>
      <c r="D174" s="802"/>
      <c r="E174" s="802"/>
      <c r="F174" s="802"/>
      <c r="G174" s="802"/>
      <c r="H174" s="802"/>
      <c r="I174" s="802"/>
      <c r="J174" s="802"/>
    </row>
    <row r="175" spans="3:10" ht="11.25">
      <c r="C175" s="802"/>
      <c r="D175" s="802"/>
      <c r="E175" s="802"/>
      <c r="F175" s="802"/>
      <c r="G175" s="802"/>
      <c r="H175" s="802"/>
      <c r="I175" s="802"/>
      <c r="J175" s="802"/>
    </row>
    <row r="176" spans="3:10" ht="11.25">
      <c r="C176" s="802"/>
      <c r="D176" s="802"/>
      <c r="E176" s="802"/>
      <c r="F176" s="802"/>
      <c r="G176" s="802"/>
      <c r="H176" s="802"/>
      <c r="I176" s="802"/>
      <c r="J176" s="802"/>
    </row>
    <row r="177" spans="3:10" ht="11.25">
      <c r="C177" s="802"/>
      <c r="D177" s="802"/>
      <c r="E177" s="802"/>
      <c r="F177" s="802"/>
      <c r="G177" s="802"/>
      <c r="H177" s="802"/>
      <c r="I177" s="802"/>
      <c r="J177" s="802"/>
    </row>
    <row r="178" spans="3:10" ht="11.25">
      <c r="C178" s="802"/>
      <c r="D178" s="802"/>
      <c r="E178" s="802"/>
      <c r="F178" s="802"/>
      <c r="G178" s="802"/>
      <c r="H178" s="802"/>
      <c r="I178" s="802"/>
      <c r="J178" s="802"/>
    </row>
    <row r="179" spans="3:10" ht="11.25">
      <c r="C179" s="802"/>
      <c r="D179" s="802"/>
      <c r="E179" s="802"/>
      <c r="F179" s="802"/>
      <c r="G179" s="802"/>
      <c r="H179" s="802"/>
      <c r="I179" s="802"/>
      <c r="J179" s="802"/>
    </row>
    <row r="180" spans="3:10" ht="11.25">
      <c r="C180" s="802"/>
      <c r="D180" s="802"/>
      <c r="E180" s="802"/>
      <c r="F180" s="802"/>
      <c r="G180" s="802"/>
      <c r="H180" s="802"/>
      <c r="I180" s="802"/>
      <c r="J180" s="802"/>
    </row>
    <row r="181" spans="3:10" ht="11.25">
      <c r="C181" s="802"/>
      <c r="D181" s="802"/>
      <c r="E181" s="802"/>
      <c r="F181" s="802"/>
      <c r="G181" s="802"/>
      <c r="H181" s="802"/>
      <c r="I181" s="802"/>
      <c r="J181" s="802"/>
    </row>
    <row r="182" spans="3:10" ht="11.25">
      <c r="C182" s="802"/>
      <c r="D182" s="802"/>
      <c r="E182" s="802"/>
      <c r="F182" s="802"/>
      <c r="G182" s="802"/>
      <c r="H182" s="802"/>
      <c r="I182" s="802"/>
      <c r="J182" s="802"/>
    </row>
    <row r="183" spans="3:10" ht="11.25">
      <c r="C183" s="802"/>
      <c r="D183" s="802"/>
      <c r="E183" s="802"/>
      <c r="F183" s="802"/>
      <c r="G183" s="802"/>
      <c r="H183" s="802"/>
      <c r="I183" s="802"/>
      <c r="J183" s="802"/>
    </row>
    <row r="184" spans="3:10" ht="11.25">
      <c r="C184" s="802"/>
      <c r="D184" s="802"/>
      <c r="E184" s="802"/>
      <c r="F184" s="802"/>
      <c r="G184" s="802"/>
      <c r="H184" s="802"/>
      <c r="I184" s="802"/>
      <c r="J184" s="802"/>
    </row>
    <row r="185" spans="3:10" ht="11.25">
      <c r="C185" s="802"/>
      <c r="D185" s="802"/>
      <c r="E185" s="802"/>
      <c r="F185" s="802"/>
      <c r="G185" s="802"/>
      <c r="H185" s="802"/>
      <c r="I185" s="802"/>
      <c r="J185" s="802"/>
    </row>
    <row r="186" spans="3:10" ht="11.25">
      <c r="C186" s="802"/>
      <c r="D186" s="802"/>
      <c r="E186" s="802"/>
      <c r="F186" s="802"/>
      <c r="G186" s="802"/>
      <c r="H186" s="802"/>
      <c r="I186" s="802"/>
      <c r="J186" s="802"/>
    </row>
    <row r="187" spans="3:10" ht="11.25">
      <c r="C187" s="802"/>
      <c r="D187" s="802"/>
      <c r="E187" s="802"/>
      <c r="F187" s="802"/>
      <c r="G187" s="802"/>
      <c r="H187" s="802"/>
      <c r="I187" s="802"/>
      <c r="J187" s="802"/>
    </row>
    <row r="188" spans="3:10" ht="11.25">
      <c r="C188" s="802"/>
      <c r="D188" s="802"/>
      <c r="E188" s="802"/>
      <c r="F188" s="802"/>
      <c r="G188" s="802"/>
      <c r="H188" s="802"/>
      <c r="I188" s="802"/>
      <c r="J188" s="802"/>
    </row>
    <row r="189" spans="3:10" ht="11.25">
      <c r="C189" s="802"/>
      <c r="D189" s="802"/>
      <c r="E189" s="802"/>
      <c r="F189" s="802"/>
      <c r="G189" s="802"/>
      <c r="H189" s="802"/>
      <c r="I189" s="802"/>
      <c r="J189" s="802"/>
    </row>
    <row r="190" spans="3:10" ht="11.25">
      <c r="C190" s="802"/>
      <c r="D190" s="802"/>
      <c r="E190" s="802"/>
      <c r="F190" s="802"/>
      <c r="G190" s="802"/>
      <c r="H190" s="802"/>
      <c r="I190" s="802"/>
      <c r="J190" s="802"/>
    </row>
    <row r="191" spans="3:10" ht="11.25">
      <c r="C191" s="802"/>
      <c r="D191" s="802"/>
      <c r="E191" s="802"/>
      <c r="F191" s="802"/>
      <c r="G191" s="802"/>
      <c r="H191" s="802"/>
      <c r="I191" s="802"/>
      <c r="J191" s="802"/>
    </row>
    <row r="192" spans="3:10" ht="11.25">
      <c r="C192" s="802"/>
      <c r="D192" s="802"/>
      <c r="E192" s="802"/>
      <c r="F192" s="802"/>
      <c r="G192" s="802"/>
      <c r="H192" s="802"/>
      <c r="I192" s="802"/>
      <c r="J192" s="802"/>
    </row>
    <row r="193" spans="3:10" ht="11.25">
      <c r="C193" s="802"/>
      <c r="D193" s="802"/>
      <c r="E193" s="802"/>
      <c r="F193" s="802"/>
      <c r="G193" s="802"/>
      <c r="H193" s="802"/>
      <c r="I193" s="802"/>
      <c r="J193" s="802"/>
    </row>
    <row r="194" spans="3:10" ht="11.25">
      <c r="C194" s="802"/>
      <c r="D194" s="802"/>
      <c r="E194" s="802"/>
      <c r="F194" s="802"/>
      <c r="G194" s="802"/>
      <c r="H194" s="802"/>
      <c r="I194" s="802"/>
      <c r="J194" s="802"/>
    </row>
    <row r="195" spans="3:10" ht="11.25">
      <c r="C195" s="802"/>
      <c r="D195" s="802"/>
      <c r="E195" s="802"/>
      <c r="F195" s="802"/>
      <c r="G195" s="802"/>
      <c r="H195" s="802"/>
      <c r="I195" s="802"/>
      <c r="J195" s="802"/>
    </row>
    <row r="196" spans="3:10" ht="11.25">
      <c r="C196" s="802"/>
      <c r="D196" s="802"/>
      <c r="E196" s="802"/>
      <c r="F196" s="802"/>
      <c r="G196" s="802"/>
      <c r="H196" s="802"/>
      <c r="I196" s="802"/>
      <c r="J196" s="802"/>
    </row>
    <row r="197" spans="3:10" ht="11.25">
      <c r="C197" s="802"/>
      <c r="D197" s="802"/>
      <c r="E197" s="802"/>
      <c r="F197" s="802"/>
      <c r="G197" s="802"/>
      <c r="H197" s="802"/>
      <c r="I197" s="802"/>
      <c r="J197" s="802"/>
    </row>
    <row r="198" spans="3:10" ht="11.25">
      <c r="C198" s="802"/>
      <c r="D198" s="802"/>
      <c r="E198" s="802"/>
      <c r="F198" s="802"/>
      <c r="G198" s="802"/>
      <c r="H198" s="802"/>
      <c r="I198" s="802"/>
      <c r="J198" s="802"/>
    </row>
    <row r="199" spans="3:10" ht="11.25">
      <c r="C199" s="802"/>
      <c r="D199" s="802"/>
      <c r="E199" s="802"/>
      <c r="F199" s="802"/>
      <c r="G199" s="802"/>
      <c r="H199" s="802"/>
      <c r="I199" s="802"/>
      <c r="J199" s="802"/>
    </row>
    <row r="200" spans="3:10" ht="11.25">
      <c r="C200" s="802"/>
      <c r="D200" s="802"/>
      <c r="E200" s="802"/>
      <c r="F200" s="802"/>
      <c r="G200" s="802"/>
      <c r="H200" s="802"/>
      <c r="I200" s="802"/>
      <c r="J200" s="802"/>
    </row>
    <row r="201" spans="3:10" ht="11.25">
      <c r="C201" s="802"/>
      <c r="D201" s="802"/>
      <c r="E201" s="802"/>
      <c r="F201" s="802"/>
      <c r="G201" s="802"/>
      <c r="H201" s="802"/>
      <c r="I201" s="802"/>
      <c r="J201" s="802"/>
    </row>
    <row r="202" spans="3:10" ht="11.25">
      <c r="C202" s="802"/>
      <c r="D202" s="802"/>
      <c r="E202" s="802"/>
      <c r="F202" s="802"/>
      <c r="G202" s="802"/>
      <c r="H202" s="802"/>
      <c r="I202" s="802"/>
      <c r="J202" s="802"/>
    </row>
    <row r="203" spans="3:10" ht="11.25">
      <c r="C203" s="802"/>
      <c r="D203" s="802"/>
      <c r="E203" s="802"/>
      <c r="F203" s="802"/>
      <c r="G203" s="802"/>
      <c r="H203" s="802"/>
      <c r="I203" s="802"/>
      <c r="J203" s="802"/>
    </row>
    <row r="204" spans="3:10" ht="11.25">
      <c r="C204" s="802"/>
      <c r="D204" s="802"/>
      <c r="E204" s="802"/>
      <c r="F204" s="802"/>
      <c r="G204" s="802"/>
      <c r="H204" s="802"/>
      <c r="I204" s="802"/>
      <c r="J204" s="802"/>
    </row>
    <row r="205" spans="3:10" ht="11.25">
      <c r="C205" s="802"/>
      <c r="D205" s="802"/>
      <c r="E205" s="802"/>
      <c r="F205" s="802"/>
      <c r="G205" s="802"/>
      <c r="H205" s="802"/>
      <c r="I205" s="802"/>
      <c r="J205" s="802"/>
    </row>
    <row r="206" spans="3:10" ht="11.25">
      <c r="C206" s="802"/>
      <c r="D206" s="802"/>
      <c r="E206" s="802"/>
      <c r="F206" s="802"/>
      <c r="G206" s="802"/>
      <c r="H206" s="802"/>
      <c r="I206" s="802"/>
      <c r="J206" s="802"/>
    </row>
    <row r="207" spans="3:10" ht="11.25">
      <c r="C207" s="802"/>
      <c r="D207" s="802"/>
      <c r="E207" s="802"/>
      <c r="F207" s="802"/>
      <c r="G207" s="802"/>
      <c r="H207" s="802"/>
      <c r="I207" s="802"/>
      <c r="J207" s="802"/>
    </row>
    <row r="208" spans="3:10" ht="11.25">
      <c r="C208" s="802"/>
      <c r="D208" s="802"/>
      <c r="E208" s="802"/>
      <c r="F208" s="802"/>
      <c r="G208" s="802"/>
      <c r="H208" s="802"/>
      <c r="I208" s="802"/>
      <c r="J208" s="802"/>
    </row>
    <row r="209" spans="3:10" ht="11.25">
      <c r="C209" s="802"/>
      <c r="D209" s="802"/>
      <c r="E209" s="802"/>
      <c r="F209" s="802"/>
      <c r="G209" s="802"/>
      <c r="H209" s="802"/>
      <c r="I209" s="802"/>
      <c r="J209" s="802"/>
    </row>
    <row r="210" spans="3:10" ht="11.25">
      <c r="C210" s="802"/>
      <c r="D210" s="802"/>
      <c r="E210" s="802"/>
      <c r="F210" s="802"/>
      <c r="G210" s="802"/>
      <c r="H210" s="802"/>
      <c r="I210" s="802"/>
      <c r="J210" s="802"/>
    </row>
    <row r="211" spans="3:10" ht="11.25">
      <c r="C211" s="802"/>
      <c r="D211" s="802"/>
      <c r="E211" s="802"/>
      <c r="F211" s="802"/>
      <c r="G211" s="802"/>
      <c r="H211" s="802"/>
      <c r="I211" s="802"/>
      <c r="J211" s="802"/>
    </row>
    <row r="212" spans="3:10" ht="11.25">
      <c r="C212" s="802"/>
      <c r="D212" s="802"/>
      <c r="E212" s="802"/>
      <c r="F212" s="802"/>
      <c r="G212" s="802"/>
      <c r="H212" s="802"/>
      <c r="I212" s="802"/>
      <c r="J212" s="802"/>
    </row>
    <row r="213" spans="3:10" ht="11.25">
      <c r="C213" s="802"/>
      <c r="D213" s="802"/>
      <c r="E213" s="802"/>
      <c r="F213" s="802"/>
      <c r="G213" s="802"/>
      <c r="H213" s="802"/>
      <c r="I213" s="802"/>
      <c r="J213" s="802"/>
    </row>
    <row r="214" spans="3:10" ht="11.25">
      <c r="C214" s="802"/>
      <c r="D214" s="802"/>
      <c r="E214" s="802"/>
      <c r="F214" s="802"/>
      <c r="G214" s="802"/>
      <c r="H214" s="802"/>
      <c r="I214" s="802"/>
      <c r="J214" s="802"/>
    </row>
    <row r="215" spans="3:10" ht="11.25">
      <c r="C215" s="802"/>
      <c r="D215" s="802"/>
      <c r="E215" s="802"/>
      <c r="F215" s="802"/>
      <c r="G215" s="802"/>
      <c r="H215" s="802"/>
      <c r="I215" s="802"/>
      <c r="J215" s="802"/>
    </row>
    <row r="216" spans="3:10" ht="11.25">
      <c r="C216" s="802"/>
      <c r="D216" s="802"/>
      <c r="E216" s="802"/>
      <c r="F216" s="802"/>
      <c r="G216" s="802"/>
      <c r="H216" s="802"/>
      <c r="I216" s="802"/>
      <c r="J216" s="802"/>
    </row>
    <row r="217" spans="3:10" ht="11.25">
      <c r="C217" s="802"/>
      <c r="D217" s="802"/>
      <c r="E217" s="802"/>
      <c r="F217" s="802"/>
      <c r="G217" s="802"/>
      <c r="H217" s="802"/>
      <c r="I217" s="802"/>
      <c r="J217" s="802"/>
    </row>
    <row r="218" spans="3:10" ht="11.25">
      <c r="C218" s="802"/>
      <c r="D218" s="802"/>
      <c r="E218" s="802"/>
      <c r="F218" s="802"/>
      <c r="G218" s="802"/>
      <c r="H218" s="802"/>
      <c r="I218" s="802"/>
      <c r="J218" s="802"/>
    </row>
    <row r="219" spans="3:10" ht="11.25">
      <c r="C219" s="802"/>
      <c r="D219" s="802"/>
      <c r="E219" s="802"/>
      <c r="F219" s="802"/>
      <c r="G219" s="802"/>
      <c r="H219" s="802"/>
      <c r="I219" s="802"/>
      <c r="J219" s="802"/>
    </row>
    <row r="220" spans="3:10" ht="11.25">
      <c r="C220" s="802"/>
      <c r="D220" s="802"/>
      <c r="E220" s="802"/>
      <c r="F220" s="802"/>
      <c r="G220" s="802"/>
      <c r="H220" s="802"/>
      <c r="I220" s="802"/>
      <c r="J220" s="802"/>
    </row>
    <row r="221" spans="3:10" ht="11.25">
      <c r="C221" s="802"/>
      <c r="D221" s="802"/>
      <c r="E221" s="802"/>
      <c r="F221" s="802"/>
      <c r="G221" s="802"/>
      <c r="H221" s="802"/>
      <c r="I221" s="802"/>
      <c r="J221" s="802"/>
    </row>
    <row r="222" spans="3:10" ht="11.25">
      <c r="C222" s="802"/>
      <c r="D222" s="802"/>
      <c r="E222" s="802"/>
      <c r="F222" s="802"/>
      <c r="G222" s="802"/>
      <c r="H222" s="802"/>
      <c r="I222" s="802"/>
      <c r="J222" s="802"/>
    </row>
    <row r="223" spans="3:10" ht="11.25">
      <c r="C223" s="802"/>
      <c r="D223" s="802"/>
      <c r="E223" s="802"/>
      <c r="F223" s="802"/>
      <c r="G223" s="802"/>
      <c r="H223" s="802"/>
      <c r="I223" s="802"/>
      <c r="J223" s="802"/>
    </row>
    <row r="224" spans="3:10" ht="11.25">
      <c r="C224" s="802"/>
      <c r="D224" s="802"/>
      <c r="E224" s="802"/>
      <c r="F224" s="802"/>
      <c r="G224" s="802"/>
      <c r="H224" s="802"/>
      <c r="I224" s="802"/>
      <c r="J224" s="802"/>
    </row>
    <row r="225" spans="3:10" ht="11.25">
      <c r="C225" s="802"/>
      <c r="D225" s="802"/>
      <c r="E225" s="802"/>
      <c r="F225" s="802"/>
      <c r="G225" s="802"/>
      <c r="H225" s="802"/>
      <c r="I225" s="802"/>
      <c r="J225" s="802"/>
    </row>
    <row r="226" spans="3:10" ht="11.25">
      <c r="C226" s="802"/>
      <c r="D226" s="802"/>
      <c r="E226" s="802"/>
      <c r="F226" s="802"/>
      <c r="G226" s="802"/>
      <c r="H226" s="802"/>
      <c r="I226" s="802"/>
      <c r="J226" s="802"/>
    </row>
    <row r="227" spans="3:10" ht="11.25">
      <c r="C227" s="802"/>
      <c r="D227" s="802"/>
      <c r="E227" s="802"/>
      <c r="F227" s="802"/>
      <c r="G227" s="802"/>
      <c r="H227" s="802"/>
      <c r="I227" s="802"/>
      <c r="J227" s="802"/>
    </row>
    <row r="228" spans="3:10" ht="11.25">
      <c r="C228" s="802"/>
      <c r="D228" s="802"/>
      <c r="E228" s="802"/>
      <c r="F228" s="802"/>
      <c r="G228" s="802"/>
      <c r="H228" s="802"/>
      <c r="I228" s="802"/>
      <c r="J228" s="802"/>
    </row>
    <row r="229" spans="3:10" ht="11.25">
      <c r="C229" s="802"/>
      <c r="D229" s="802"/>
      <c r="E229" s="802"/>
      <c r="F229" s="802"/>
      <c r="G229" s="802"/>
      <c r="H229" s="802"/>
      <c r="I229" s="802"/>
      <c r="J229" s="802"/>
    </row>
    <row r="230" spans="3:10" ht="11.25">
      <c r="C230" s="802"/>
      <c r="D230" s="802"/>
      <c r="E230" s="802"/>
      <c r="F230" s="802"/>
      <c r="G230" s="802"/>
      <c r="H230" s="802"/>
      <c r="I230" s="802"/>
      <c r="J230" s="802"/>
    </row>
    <row r="231" spans="3:10" ht="11.25">
      <c r="C231" s="802"/>
      <c r="D231" s="802"/>
      <c r="E231" s="802"/>
      <c r="F231" s="802"/>
      <c r="G231" s="802"/>
      <c r="H231" s="802"/>
      <c r="I231" s="802"/>
      <c r="J231" s="802"/>
    </row>
    <row r="232" spans="3:10" ht="11.25">
      <c r="C232" s="802"/>
      <c r="D232" s="802"/>
      <c r="E232" s="802"/>
      <c r="F232" s="802"/>
      <c r="G232" s="802"/>
      <c r="H232" s="802"/>
      <c r="I232" s="802"/>
      <c r="J232" s="802"/>
    </row>
    <row r="233" spans="3:10" ht="11.25">
      <c r="C233" s="802"/>
      <c r="D233" s="802"/>
      <c r="E233" s="802"/>
      <c r="F233" s="802"/>
      <c r="G233" s="802"/>
      <c r="H233" s="802"/>
      <c r="I233" s="802"/>
      <c r="J233" s="802"/>
    </row>
    <row r="234" spans="3:10" ht="11.25">
      <c r="C234" s="802"/>
      <c r="D234" s="802"/>
      <c r="E234" s="802"/>
      <c r="F234" s="802"/>
      <c r="G234" s="802"/>
      <c r="H234" s="802"/>
      <c r="I234" s="802"/>
      <c r="J234" s="802"/>
    </row>
    <row r="235" spans="3:10" ht="11.25">
      <c r="C235" s="802"/>
      <c r="D235" s="802"/>
      <c r="E235" s="802"/>
      <c r="F235" s="802"/>
      <c r="G235" s="802"/>
      <c r="H235" s="802"/>
      <c r="I235" s="802"/>
      <c r="J235" s="802"/>
    </row>
    <row r="236" spans="3:10" ht="11.25">
      <c r="C236" s="802"/>
      <c r="D236" s="802"/>
      <c r="E236" s="802"/>
      <c r="F236" s="802"/>
      <c r="G236" s="802"/>
      <c r="H236" s="802"/>
      <c r="I236" s="802"/>
      <c r="J236" s="802"/>
    </row>
    <row r="237" spans="3:10" ht="11.25">
      <c r="C237" s="802"/>
      <c r="D237" s="802"/>
      <c r="E237" s="802"/>
      <c r="F237" s="802"/>
      <c r="G237" s="802"/>
      <c r="H237" s="802"/>
      <c r="I237" s="802"/>
      <c r="J237" s="802"/>
    </row>
    <row r="238" spans="3:10" ht="11.25">
      <c r="C238" s="802"/>
      <c r="D238" s="802"/>
      <c r="E238" s="802"/>
      <c r="F238" s="802"/>
      <c r="G238" s="802"/>
      <c r="H238" s="802"/>
      <c r="I238" s="802"/>
      <c r="J238" s="802"/>
    </row>
    <row r="239" spans="3:10" ht="11.25">
      <c r="C239" s="802"/>
      <c r="D239" s="802"/>
      <c r="E239" s="802"/>
      <c r="F239" s="802"/>
      <c r="G239" s="802"/>
      <c r="H239" s="802"/>
      <c r="I239" s="802"/>
      <c r="J239" s="802"/>
    </row>
    <row r="240" spans="3:10" ht="11.25">
      <c r="C240" s="802"/>
      <c r="D240" s="802"/>
      <c r="E240" s="802"/>
      <c r="F240" s="802"/>
      <c r="G240" s="802"/>
      <c r="H240" s="802"/>
      <c r="I240" s="802"/>
      <c r="J240" s="802"/>
    </row>
    <row r="241" spans="3:10" ht="11.25">
      <c r="C241" s="802"/>
      <c r="D241" s="802"/>
      <c r="E241" s="802"/>
      <c r="F241" s="802"/>
      <c r="G241" s="802"/>
      <c r="H241" s="802"/>
      <c r="I241" s="802"/>
      <c r="J241" s="802"/>
    </row>
    <row r="242" spans="3:10" ht="11.25">
      <c r="C242" s="802"/>
      <c r="D242" s="802"/>
      <c r="E242" s="802"/>
      <c r="F242" s="802"/>
      <c r="G242" s="802"/>
      <c r="H242" s="802"/>
      <c r="I242" s="802"/>
      <c r="J242" s="802"/>
    </row>
    <row r="243" spans="3:10" ht="11.25">
      <c r="C243" s="802"/>
      <c r="D243" s="802"/>
      <c r="E243" s="802"/>
      <c r="F243" s="802"/>
      <c r="G243" s="802"/>
      <c r="H243" s="802"/>
      <c r="I243" s="802"/>
      <c r="J243" s="802"/>
    </row>
    <row r="244" spans="3:10" ht="11.25">
      <c r="C244" s="802"/>
      <c r="D244" s="802"/>
      <c r="E244" s="802"/>
      <c r="F244" s="802"/>
      <c r="G244" s="802"/>
      <c r="H244" s="802"/>
      <c r="I244" s="802"/>
      <c r="J244" s="802"/>
    </row>
    <row r="245" spans="3:10" ht="11.25">
      <c r="C245" s="802"/>
      <c r="D245" s="802"/>
      <c r="E245" s="802"/>
      <c r="F245" s="802"/>
      <c r="G245" s="802"/>
      <c r="H245" s="802"/>
      <c r="I245" s="802"/>
      <c r="J245" s="802"/>
    </row>
    <row r="246" spans="3:10" ht="11.25">
      <c r="C246" s="802"/>
      <c r="D246" s="802"/>
      <c r="E246" s="802"/>
      <c r="F246" s="802"/>
      <c r="G246" s="802"/>
      <c r="H246" s="802"/>
      <c r="I246" s="802"/>
      <c r="J246" s="802"/>
    </row>
    <row r="247" spans="3:10" ht="11.25">
      <c r="C247" s="802"/>
      <c r="D247" s="802"/>
      <c r="E247" s="802"/>
      <c r="F247" s="802"/>
      <c r="G247" s="802"/>
      <c r="H247" s="802"/>
      <c r="I247" s="802"/>
      <c r="J247" s="802"/>
    </row>
    <row r="248" spans="3:10" ht="11.25">
      <c r="C248" s="802"/>
      <c r="D248" s="802"/>
      <c r="E248" s="802"/>
      <c r="F248" s="802"/>
      <c r="G248" s="802"/>
      <c r="H248" s="802"/>
      <c r="I248" s="802"/>
      <c r="J248" s="802"/>
    </row>
    <row r="249" spans="3:10" ht="11.25">
      <c r="C249" s="802"/>
      <c r="D249" s="802"/>
      <c r="E249" s="802"/>
      <c r="F249" s="802"/>
      <c r="G249" s="802"/>
      <c r="H249" s="802"/>
      <c r="I249" s="802"/>
      <c r="J249" s="802"/>
    </row>
    <row r="250" spans="3:10" ht="11.25">
      <c r="C250" s="802"/>
      <c r="D250" s="802"/>
      <c r="E250" s="802"/>
      <c r="F250" s="802"/>
      <c r="G250" s="802"/>
      <c r="H250" s="802"/>
      <c r="I250" s="802"/>
      <c r="J250" s="802"/>
    </row>
    <row r="251" spans="3:10" ht="11.25">
      <c r="C251" s="802"/>
      <c r="D251" s="802"/>
      <c r="E251" s="802"/>
      <c r="F251" s="802"/>
      <c r="G251" s="802"/>
      <c r="H251" s="802"/>
      <c r="I251" s="802"/>
      <c r="J251" s="802"/>
    </row>
    <row r="252" spans="3:10" ht="11.25">
      <c r="C252" s="802"/>
      <c r="D252" s="802"/>
      <c r="E252" s="802"/>
      <c r="F252" s="802"/>
      <c r="G252" s="802"/>
      <c r="H252" s="802"/>
      <c r="I252" s="802"/>
      <c r="J252" s="802"/>
    </row>
    <row r="253" spans="3:10" ht="11.25">
      <c r="C253" s="802"/>
      <c r="D253" s="802"/>
      <c r="E253" s="802"/>
      <c r="F253" s="802"/>
      <c r="G253" s="802"/>
      <c r="H253" s="802"/>
      <c r="I253" s="802"/>
      <c r="J253" s="802"/>
    </row>
    <row r="254" spans="3:10" ht="11.25">
      <c r="C254" s="802"/>
      <c r="D254" s="802"/>
      <c r="E254" s="802"/>
      <c r="F254" s="802"/>
      <c r="G254" s="802"/>
      <c r="H254" s="802"/>
      <c r="I254" s="802"/>
      <c r="J254" s="802"/>
    </row>
    <row r="255" spans="3:10" ht="11.25">
      <c r="C255" s="802"/>
      <c r="D255" s="802"/>
      <c r="E255" s="802"/>
      <c r="F255" s="802"/>
      <c r="G255" s="802"/>
      <c r="H255" s="802"/>
      <c r="I255" s="802"/>
      <c r="J255" s="802"/>
    </row>
    <row r="256" spans="3:10" ht="11.25">
      <c r="C256" s="802"/>
      <c r="D256" s="802"/>
      <c r="E256" s="802"/>
      <c r="F256" s="802"/>
      <c r="G256" s="802"/>
      <c r="H256" s="802"/>
      <c r="I256" s="802"/>
      <c r="J256" s="802"/>
    </row>
    <row r="257" spans="3:10" ht="11.25">
      <c r="C257" s="802"/>
      <c r="D257" s="802"/>
      <c r="E257" s="802"/>
      <c r="F257" s="802"/>
      <c r="G257" s="802"/>
      <c r="H257" s="802"/>
      <c r="I257" s="802"/>
      <c r="J257" s="802"/>
    </row>
    <row r="258" spans="3:10" ht="11.25">
      <c r="C258" s="802"/>
      <c r="D258" s="802"/>
      <c r="E258" s="802"/>
      <c r="F258" s="802"/>
      <c r="G258" s="802"/>
      <c r="H258" s="802"/>
      <c r="I258" s="802"/>
      <c r="J258" s="802"/>
    </row>
    <row r="259" spans="3:10" ht="11.25">
      <c r="C259" s="802"/>
      <c r="D259" s="802"/>
      <c r="E259" s="802"/>
      <c r="F259" s="802"/>
      <c r="G259" s="802"/>
      <c r="H259" s="802"/>
      <c r="I259" s="802"/>
      <c r="J259" s="802"/>
    </row>
    <row r="260" spans="3:10" ht="11.25">
      <c r="C260" s="802"/>
      <c r="D260" s="802"/>
      <c r="E260" s="802"/>
      <c r="F260" s="802"/>
      <c r="G260" s="802"/>
      <c r="H260" s="802"/>
      <c r="I260" s="802"/>
      <c r="J260" s="802"/>
    </row>
    <row r="261" spans="3:10" ht="11.25">
      <c r="C261" s="802"/>
      <c r="D261" s="802"/>
      <c r="E261" s="802"/>
      <c r="F261" s="802"/>
      <c r="G261" s="802"/>
      <c r="H261" s="802"/>
      <c r="I261" s="802"/>
      <c r="J261" s="802"/>
    </row>
    <row r="262" spans="3:10" ht="11.25">
      <c r="C262" s="802"/>
      <c r="D262" s="802"/>
      <c r="E262" s="802"/>
      <c r="F262" s="802"/>
      <c r="G262" s="802"/>
      <c r="H262" s="802"/>
      <c r="I262" s="802"/>
      <c r="J262" s="802"/>
    </row>
    <row r="263" spans="3:10" ht="11.25">
      <c r="C263" s="802"/>
      <c r="D263" s="802"/>
      <c r="E263" s="802"/>
      <c r="F263" s="802"/>
      <c r="G263" s="802"/>
      <c r="H263" s="802"/>
      <c r="I263" s="802"/>
      <c r="J263" s="802"/>
    </row>
    <row r="264" spans="3:10" ht="11.25">
      <c r="C264" s="802"/>
      <c r="D264" s="802"/>
      <c r="E264" s="802"/>
      <c r="F264" s="802"/>
      <c r="G264" s="802"/>
      <c r="H264" s="802"/>
      <c r="I264" s="802"/>
      <c r="J264" s="802"/>
    </row>
    <row r="265" spans="3:10" ht="11.25">
      <c r="C265" s="802"/>
      <c r="D265" s="802"/>
      <c r="E265" s="802"/>
      <c r="F265" s="802"/>
      <c r="G265" s="802"/>
      <c r="H265" s="802"/>
      <c r="I265" s="802"/>
      <c r="J265" s="802"/>
    </row>
    <row r="266" spans="3:10" ht="11.25">
      <c r="C266" s="802"/>
      <c r="D266" s="802"/>
      <c r="E266" s="802"/>
      <c r="F266" s="802"/>
      <c r="G266" s="802"/>
      <c r="H266" s="802"/>
      <c r="I266" s="802"/>
      <c r="J266" s="802"/>
    </row>
    <row r="267" spans="3:10" ht="11.25">
      <c r="C267" s="802"/>
      <c r="D267" s="802"/>
      <c r="E267" s="802"/>
      <c r="F267" s="802"/>
      <c r="G267" s="802"/>
      <c r="H267" s="802"/>
      <c r="I267" s="802"/>
      <c r="J267" s="802"/>
    </row>
    <row r="268" spans="3:10" ht="11.25">
      <c r="C268" s="802"/>
      <c r="D268" s="802"/>
      <c r="E268" s="802"/>
      <c r="F268" s="802"/>
      <c r="G268" s="802"/>
      <c r="H268" s="802"/>
      <c r="I268" s="802"/>
      <c r="J268" s="802"/>
    </row>
    <row r="269" spans="3:10" ht="11.25">
      <c r="C269" s="802"/>
      <c r="D269" s="802"/>
      <c r="E269" s="802"/>
      <c r="F269" s="802"/>
      <c r="G269" s="802"/>
      <c r="H269" s="802"/>
      <c r="I269" s="802"/>
      <c r="J269" s="802"/>
    </row>
    <row r="270" spans="3:10" ht="11.25">
      <c r="C270" s="802"/>
      <c r="D270" s="802"/>
      <c r="E270" s="802"/>
      <c r="F270" s="802"/>
      <c r="G270" s="802"/>
      <c r="H270" s="802"/>
      <c r="I270" s="802"/>
      <c r="J270" s="802"/>
    </row>
    <row r="271" spans="3:10" ht="11.25">
      <c r="C271" s="802"/>
      <c r="D271" s="802"/>
      <c r="E271" s="802"/>
      <c r="F271" s="802"/>
      <c r="G271" s="802"/>
      <c r="H271" s="802"/>
      <c r="I271" s="802"/>
      <c r="J271" s="802"/>
    </row>
    <row r="272" spans="3:10" ht="11.25">
      <c r="C272" s="802"/>
      <c r="D272" s="802"/>
      <c r="E272" s="802"/>
      <c r="F272" s="802"/>
      <c r="G272" s="802"/>
      <c r="H272" s="802"/>
      <c r="I272" s="802"/>
      <c r="J272" s="802"/>
    </row>
    <row r="273" spans="3:10" ht="11.25">
      <c r="C273" s="802"/>
      <c r="D273" s="802"/>
      <c r="E273" s="802"/>
      <c r="F273" s="802"/>
      <c r="G273" s="802"/>
      <c r="H273" s="802"/>
      <c r="I273" s="802"/>
      <c r="J273" s="802"/>
    </row>
    <row r="274" spans="3:10" ht="11.25">
      <c r="C274" s="802"/>
      <c r="D274" s="802"/>
      <c r="E274" s="802"/>
      <c r="F274" s="802"/>
      <c r="G274" s="802"/>
      <c r="H274" s="802"/>
      <c r="I274" s="802"/>
      <c r="J274" s="802"/>
    </row>
    <row r="275" spans="3:10" ht="11.25">
      <c r="C275" s="802"/>
      <c r="D275" s="802"/>
      <c r="E275" s="802"/>
      <c r="F275" s="802"/>
      <c r="G275" s="802"/>
      <c r="H275" s="802"/>
      <c r="I275" s="802"/>
      <c r="J275" s="802"/>
    </row>
    <row r="276" spans="3:10" ht="11.25">
      <c r="C276" s="802"/>
      <c r="D276" s="802"/>
      <c r="E276" s="802"/>
      <c r="F276" s="802"/>
      <c r="G276" s="802"/>
      <c r="H276" s="802"/>
      <c r="I276" s="802"/>
      <c r="J276" s="802"/>
    </row>
    <row r="277" spans="6:10" ht="11.25">
      <c r="F277" s="802"/>
      <c r="G277" s="802"/>
      <c r="H277" s="802"/>
      <c r="I277" s="802"/>
      <c r="J277" s="802"/>
    </row>
    <row r="278" ht="11.25">
      <c r="F278" s="802"/>
    </row>
    <row r="279" ht="11.25">
      <c r="F279" s="802"/>
    </row>
    <row r="280" ht="11.25">
      <c r="F280" s="802"/>
    </row>
  </sheetData>
  <mergeCells count="1">
    <mergeCell ref="B1:Q1"/>
  </mergeCells>
  <printOptions/>
  <pageMargins left="0.75" right="0.75" top="1" bottom="1" header="0.4921259845" footer="0.4921259845"/>
  <pageSetup horizontalDpi="600" verticalDpi="600" orientation="landscape" paperSize="9" scale="95" r:id="rId2"/>
  <drawing r:id="rId1"/>
</worksheet>
</file>

<file path=xl/worksheets/sheet44.xml><?xml version="1.0" encoding="utf-8"?>
<worksheet xmlns="http://schemas.openxmlformats.org/spreadsheetml/2006/main" xmlns:r="http://schemas.openxmlformats.org/officeDocument/2006/relationships">
  <sheetPr codeName="Feuil3"/>
  <dimension ref="A1:M274"/>
  <sheetViews>
    <sheetView showGridLines="0" workbookViewId="0" topLeftCell="A1">
      <selection activeCell="A1" sqref="A1"/>
    </sheetView>
  </sheetViews>
  <sheetFormatPr defaultColWidth="11.421875" defaultRowHeight="12.75"/>
  <cols>
    <col min="1" max="1" width="3.7109375" style="1" customWidth="1"/>
    <col min="2" max="2" width="18.8515625" style="1" customWidth="1"/>
    <col min="3" max="11" width="10.7109375" style="1" customWidth="1"/>
    <col min="12" max="12" width="3.57421875" style="1" customWidth="1"/>
    <col min="13" max="16384" width="11.421875" style="1" customWidth="1"/>
  </cols>
  <sheetData>
    <row r="1" spans="2:11" s="112" customFormat="1" ht="15" customHeight="1">
      <c r="B1" s="824" t="s">
        <v>413</v>
      </c>
      <c r="C1" s="824"/>
      <c r="D1" s="824"/>
      <c r="E1" s="824"/>
      <c r="F1" s="824"/>
      <c r="G1" s="824"/>
      <c r="H1" s="824"/>
      <c r="I1" s="824"/>
      <c r="J1" s="824"/>
      <c r="K1" s="824"/>
    </row>
    <row r="2" spans="1:11" s="3" customFormat="1" ht="11.25" customHeight="1">
      <c r="A2" s="1"/>
      <c r="B2" s="203"/>
      <c r="C2" s="204"/>
      <c r="D2" s="204"/>
      <c r="E2" s="204"/>
      <c r="F2" s="204"/>
      <c r="G2" s="204"/>
      <c r="H2" s="204"/>
      <c r="I2" s="204"/>
      <c r="J2" s="204"/>
      <c r="K2" s="204"/>
    </row>
    <row r="3" spans="1:11" s="109" customFormat="1" ht="13.5" customHeight="1">
      <c r="A3" s="1"/>
      <c r="B3" s="1"/>
      <c r="C3" s="1"/>
      <c r="D3" s="1"/>
      <c r="E3" s="1"/>
      <c r="F3" s="1"/>
      <c r="G3" s="1"/>
      <c r="H3" s="1"/>
      <c r="I3" s="112"/>
      <c r="J3" s="112"/>
      <c r="K3" s="566" t="s">
        <v>95</v>
      </c>
    </row>
    <row r="4" spans="1:11" s="55" customFormat="1" ht="10.5" customHeight="1">
      <c r="A4" s="17"/>
      <c r="B4" s="825"/>
      <c r="C4" s="499" t="s">
        <v>414</v>
      </c>
      <c r="D4" s="524"/>
      <c r="E4" s="524"/>
      <c r="F4" s="499" t="s">
        <v>415</v>
      </c>
      <c r="G4" s="499"/>
      <c r="H4" s="499"/>
      <c r="I4" s="499" t="s">
        <v>19</v>
      </c>
      <c r="J4" s="524"/>
      <c r="K4" s="524"/>
    </row>
    <row r="5" spans="1:11" s="55" customFormat="1" ht="10.5" customHeight="1">
      <c r="A5" s="17"/>
      <c r="B5" s="825"/>
      <c r="C5" s="24" t="s">
        <v>16</v>
      </c>
      <c r="D5" s="24" t="s">
        <v>17</v>
      </c>
      <c r="E5" s="24" t="s">
        <v>19</v>
      </c>
      <c r="F5" s="24" t="s">
        <v>16</v>
      </c>
      <c r="G5" s="24" t="s">
        <v>17</v>
      </c>
      <c r="H5" s="24" t="s">
        <v>19</v>
      </c>
      <c r="I5" s="24" t="s">
        <v>16</v>
      </c>
      <c r="J5" s="24" t="s">
        <v>17</v>
      </c>
      <c r="K5" s="24" t="s">
        <v>19</v>
      </c>
    </row>
    <row r="6" spans="1:11" s="55" customFormat="1" ht="10.5" customHeight="1">
      <c r="A6" s="17"/>
      <c r="B6" s="276" t="s">
        <v>404</v>
      </c>
      <c r="C6" s="826">
        <v>31.8</v>
      </c>
      <c r="D6" s="826">
        <v>41.6</v>
      </c>
      <c r="E6" s="826">
        <f aca="true" t="shared" si="0" ref="E6:E15">C6+D6</f>
        <v>73.4</v>
      </c>
      <c r="F6" s="826">
        <v>22</v>
      </c>
      <c r="G6" s="826">
        <v>4.6</v>
      </c>
      <c r="H6" s="826">
        <f aca="true" t="shared" si="1" ref="H6:H15">F6+G6</f>
        <v>26.6</v>
      </c>
      <c r="I6" s="826">
        <v>53.8</v>
      </c>
      <c r="J6" s="826">
        <v>46.2</v>
      </c>
      <c r="K6" s="826">
        <f aca="true" t="shared" si="2" ref="K6:K15">I6+J6</f>
        <v>100</v>
      </c>
    </row>
    <row r="7" spans="1:11" s="55" customFormat="1" ht="10.5" customHeight="1">
      <c r="A7" s="17"/>
      <c r="B7" s="177" t="s">
        <v>405</v>
      </c>
      <c r="C7" s="827">
        <v>22.5</v>
      </c>
      <c r="D7" s="827">
        <v>39.1</v>
      </c>
      <c r="E7" s="827">
        <f t="shared" si="0"/>
        <v>61.6</v>
      </c>
      <c r="F7" s="827">
        <v>32.7</v>
      </c>
      <c r="G7" s="827">
        <v>5.6</v>
      </c>
      <c r="H7" s="827">
        <f t="shared" si="1"/>
        <v>38.300000000000004</v>
      </c>
      <c r="I7" s="827">
        <v>55.2</v>
      </c>
      <c r="J7" s="827">
        <v>44.8</v>
      </c>
      <c r="K7" s="827">
        <f t="shared" si="2"/>
        <v>100</v>
      </c>
    </row>
    <row r="8" spans="1:11" s="55" customFormat="1" ht="10.5" customHeight="1">
      <c r="A8" s="17"/>
      <c r="B8" s="177" t="s">
        <v>406</v>
      </c>
      <c r="C8" s="827">
        <v>18.6</v>
      </c>
      <c r="D8" s="827">
        <v>43.3</v>
      </c>
      <c r="E8" s="827">
        <f t="shared" si="0"/>
        <v>61.9</v>
      </c>
      <c r="F8" s="827">
        <v>31.4</v>
      </c>
      <c r="G8" s="827">
        <v>6.7</v>
      </c>
      <c r="H8" s="827">
        <f t="shared" si="1"/>
        <v>38.1</v>
      </c>
      <c r="I8" s="827">
        <v>50</v>
      </c>
      <c r="J8" s="827">
        <v>50</v>
      </c>
      <c r="K8" s="827">
        <f t="shared" si="2"/>
        <v>100</v>
      </c>
    </row>
    <row r="9" spans="1:11" s="55" customFormat="1" ht="10.5" customHeight="1">
      <c r="A9" s="17"/>
      <c r="B9" s="177" t="s">
        <v>407</v>
      </c>
      <c r="C9" s="827">
        <v>16.6</v>
      </c>
      <c r="D9" s="827">
        <v>50.1</v>
      </c>
      <c r="E9" s="827">
        <f t="shared" si="0"/>
        <v>66.7</v>
      </c>
      <c r="F9" s="827">
        <v>26.5</v>
      </c>
      <c r="G9" s="827">
        <v>6.9</v>
      </c>
      <c r="H9" s="827">
        <f t="shared" si="1"/>
        <v>33.4</v>
      </c>
      <c r="I9" s="827">
        <v>43</v>
      </c>
      <c r="J9" s="827">
        <v>57</v>
      </c>
      <c r="K9" s="827">
        <f t="shared" si="2"/>
        <v>100</v>
      </c>
    </row>
    <row r="10" spans="1:11" s="55" customFormat="1" ht="10.5" customHeight="1">
      <c r="A10" s="17"/>
      <c r="B10" s="177" t="s">
        <v>408</v>
      </c>
      <c r="C10" s="827">
        <v>13.7</v>
      </c>
      <c r="D10" s="827">
        <v>57.9</v>
      </c>
      <c r="E10" s="827">
        <f t="shared" si="0"/>
        <v>71.6</v>
      </c>
      <c r="F10" s="827">
        <v>22.7</v>
      </c>
      <c r="G10" s="827">
        <v>5.8</v>
      </c>
      <c r="H10" s="827">
        <f t="shared" si="1"/>
        <v>28.5</v>
      </c>
      <c r="I10" s="827">
        <v>36.4</v>
      </c>
      <c r="J10" s="827">
        <v>63.6</v>
      </c>
      <c r="K10" s="827">
        <f t="shared" si="2"/>
        <v>100</v>
      </c>
    </row>
    <row r="11" spans="1:11" s="55" customFormat="1" ht="10.5" customHeight="1">
      <c r="A11" s="17"/>
      <c r="B11" s="177" t="s">
        <v>409</v>
      </c>
      <c r="C11" s="827">
        <v>10.1</v>
      </c>
      <c r="D11" s="827">
        <v>70.9</v>
      </c>
      <c r="E11" s="827">
        <f t="shared" si="0"/>
        <v>81</v>
      </c>
      <c r="F11" s="827">
        <v>15</v>
      </c>
      <c r="G11" s="827">
        <v>4</v>
      </c>
      <c r="H11" s="827">
        <f t="shared" si="1"/>
        <v>19</v>
      </c>
      <c r="I11" s="827">
        <v>25.1</v>
      </c>
      <c r="J11" s="827">
        <v>74.9</v>
      </c>
      <c r="K11" s="827">
        <f t="shared" si="2"/>
        <v>100</v>
      </c>
    </row>
    <row r="12" spans="1:13" s="829" customFormat="1" ht="10.5" customHeight="1">
      <c r="A12" s="17"/>
      <c r="B12" s="528" t="s">
        <v>410</v>
      </c>
      <c r="C12" s="828">
        <v>6.5</v>
      </c>
      <c r="D12" s="828">
        <v>85.5</v>
      </c>
      <c r="E12" s="828">
        <f t="shared" si="0"/>
        <v>92</v>
      </c>
      <c r="F12" s="828">
        <v>6.2</v>
      </c>
      <c r="G12" s="828">
        <v>1.8</v>
      </c>
      <c r="H12" s="828">
        <f t="shared" si="1"/>
        <v>8</v>
      </c>
      <c r="I12" s="828">
        <v>12.7</v>
      </c>
      <c r="J12" s="828">
        <v>87.3</v>
      </c>
      <c r="K12" s="828">
        <f t="shared" si="2"/>
        <v>100</v>
      </c>
      <c r="M12" s="830"/>
    </row>
    <row r="13" spans="1:11" s="55" customFormat="1" ht="10.5" customHeight="1">
      <c r="A13" s="17"/>
      <c r="B13" s="831" t="s">
        <v>19</v>
      </c>
      <c r="C13" s="826">
        <v>18.4</v>
      </c>
      <c r="D13" s="826">
        <v>51.8</v>
      </c>
      <c r="E13" s="826">
        <f t="shared" si="0"/>
        <v>70.19999999999999</v>
      </c>
      <c r="F13" s="826">
        <v>24.4</v>
      </c>
      <c r="G13" s="826">
        <v>5.4</v>
      </c>
      <c r="H13" s="826">
        <f t="shared" si="1"/>
        <v>29.799999999999997</v>
      </c>
      <c r="I13" s="826">
        <v>42.8</v>
      </c>
      <c r="J13" s="826">
        <v>57.2</v>
      </c>
      <c r="K13" s="826">
        <f t="shared" si="2"/>
        <v>100</v>
      </c>
    </row>
    <row r="14" spans="1:11" s="55" customFormat="1" ht="10.5" customHeight="1">
      <c r="A14" s="832"/>
      <c r="B14" s="833" t="s">
        <v>99</v>
      </c>
      <c r="C14" s="834">
        <v>93428</v>
      </c>
      <c r="D14" s="834">
        <v>262644</v>
      </c>
      <c r="E14" s="834">
        <f t="shared" si="0"/>
        <v>356072</v>
      </c>
      <c r="F14" s="834">
        <v>123523</v>
      </c>
      <c r="G14" s="834">
        <v>27333</v>
      </c>
      <c r="H14" s="834">
        <f t="shared" si="1"/>
        <v>150856</v>
      </c>
      <c r="I14" s="834">
        <v>216951</v>
      </c>
      <c r="J14" s="834">
        <v>289979</v>
      </c>
      <c r="K14" s="834">
        <f t="shared" si="2"/>
        <v>506930</v>
      </c>
    </row>
    <row r="15" spans="1:11" s="55" customFormat="1" ht="11.25" customHeight="1">
      <c r="A15" s="17"/>
      <c r="B15" s="835" t="s">
        <v>416</v>
      </c>
      <c r="C15" s="828">
        <v>16</v>
      </c>
      <c r="D15" s="828">
        <v>53.7</v>
      </c>
      <c r="E15" s="828">
        <f t="shared" si="0"/>
        <v>69.7</v>
      </c>
      <c r="F15" s="828">
        <v>24.8</v>
      </c>
      <c r="G15" s="828">
        <v>5.5</v>
      </c>
      <c r="H15" s="828">
        <f t="shared" si="1"/>
        <v>30.3</v>
      </c>
      <c r="I15" s="828">
        <v>40.8</v>
      </c>
      <c r="J15" s="828">
        <v>59.2</v>
      </c>
      <c r="K15" s="828">
        <f t="shared" si="2"/>
        <v>100</v>
      </c>
    </row>
    <row r="16" spans="3:8" s="3" customFormat="1" ht="11.25">
      <c r="C16" s="836"/>
      <c r="D16" s="836"/>
      <c r="E16" s="836"/>
      <c r="F16" s="836"/>
      <c r="G16" s="836"/>
      <c r="H16" s="836"/>
    </row>
    <row r="17" spans="3:8" s="3" customFormat="1" ht="11.25">
      <c r="C17" s="836"/>
      <c r="D17" s="836"/>
      <c r="E17" s="836"/>
      <c r="F17" s="836"/>
      <c r="G17" s="836"/>
      <c r="H17" s="836"/>
    </row>
    <row r="18" spans="3:8" s="3" customFormat="1" ht="11.25">
      <c r="C18" s="836"/>
      <c r="D18" s="836"/>
      <c r="E18" s="836"/>
      <c r="F18" s="836"/>
      <c r="G18" s="836"/>
      <c r="H18" s="836"/>
    </row>
    <row r="19" spans="3:8" s="3" customFormat="1" ht="11.25">
      <c r="C19" s="836"/>
      <c r="D19" s="836"/>
      <c r="E19" s="836"/>
      <c r="F19" s="836"/>
      <c r="G19" s="836"/>
      <c r="H19" s="836"/>
    </row>
    <row r="20" spans="3:8" s="3" customFormat="1" ht="11.25">
      <c r="C20" s="836"/>
      <c r="D20" s="836"/>
      <c r="E20" s="836"/>
      <c r="F20" s="836"/>
      <c r="G20" s="836"/>
      <c r="H20" s="836"/>
    </row>
    <row r="21" spans="3:8" s="3" customFormat="1" ht="11.25">
      <c r="C21" s="836"/>
      <c r="D21" s="836"/>
      <c r="E21" s="836"/>
      <c r="F21" s="836"/>
      <c r="G21" s="836"/>
      <c r="H21" s="836"/>
    </row>
    <row r="22" spans="3:8" s="3" customFormat="1" ht="11.25">
      <c r="C22" s="836"/>
      <c r="D22" s="836"/>
      <c r="E22" s="836"/>
      <c r="F22" s="836"/>
      <c r="G22" s="836"/>
      <c r="H22" s="836"/>
    </row>
    <row r="23" spans="3:8" s="3" customFormat="1" ht="11.25">
      <c r="C23" s="836"/>
      <c r="D23" s="836"/>
      <c r="E23" s="836"/>
      <c r="F23" s="836"/>
      <c r="G23" s="836"/>
      <c r="H23" s="836"/>
    </row>
    <row r="24" spans="3:8" s="3" customFormat="1" ht="11.25">
      <c r="C24" s="836"/>
      <c r="D24" s="836"/>
      <c r="E24" s="836"/>
      <c r="F24" s="836"/>
      <c r="G24" s="836"/>
      <c r="H24" s="836"/>
    </row>
    <row r="25" spans="3:8" s="3" customFormat="1" ht="11.25">
      <c r="C25" s="836"/>
      <c r="D25" s="836"/>
      <c r="E25" s="836"/>
      <c r="F25" s="836"/>
      <c r="G25" s="836"/>
      <c r="H25" s="836"/>
    </row>
    <row r="26" spans="3:8" s="3" customFormat="1" ht="11.25">
      <c r="C26" s="836"/>
      <c r="D26" s="836"/>
      <c r="E26" s="836"/>
      <c r="F26" s="836"/>
      <c r="G26" s="836"/>
      <c r="H26" s="836"/>
    </row>
    <row r="27" spans="3:8" s="3" customFormat="1" ht="11.25">
      <c r="C27" s="836"/>
      <c r="D27" s="836"/>
      <c r="E27" s="836"/>
      <c r="F27" s="836"/>
      <c r="G27" s="836"/>
      <c r="H27" s="836"/>
    </row>
    <row r="28" spans="3:8" s="3" customFormat="1" ht="11.25">
      <c r="C28" s="836"/>
      <c r="D28" s="836"/>
      <c r="E28" s="836"/>
      <c r="F28" s="836"/>
      <c r="G28" s="836"/>
      <c r="H28" s="836"/>
    </row>
    <row r="29" spans="3:8" s="3" customFormat="1" ht="11.25">
      <c r="C29" s="836"/>
      <c r="D29" s="836"/>
      <c r="E29" s="836"/>
      <c r="F29" s="836"/>
      <c r="G29" s="836"/>
      <c r="H29" s="836"/>
    </row>
    <row r="30" spans="3:8" s="3" customFormat="1" ht="11.25">
      <c r="C30" s="836"/>
      <c r="D30" s="836"/>
      <c r="E30" s="836"/>
      <c r="F30" s="836"/>
      <c r="G30" s="836"/>
      <c r="H30" s="836"/>
    </row>
    <row r="31" spans="3:8" s="3" customFormat="1" ht="11.25">
      <c r="C31" s="836"/>
      <c r="D31" s="836"/>
      <c r="E31" s="836"/>
      <c r="F31" s="836"/>
      <c r="G31" s="836"/>
      <c r="H31" s="836"/>
    </row>
    <row r="32" spans="3:8" s="3" customFormat="1" ht="11.25">
      <c r="C32" s="836"/>
      <c r="D32" s="836"/>
      <c r="E32" s="836"/>
      <c r="F32" s="836"/>
      <c r="G32" s="836"/>
      <c r="H32" s="836"/>
    </row>
    <row r="33" spans="3:8" s="3" customFormat="1" ht="11.25">
      <c r="C33" s="836"/>
      <c r="D33" s="836"/>
      <c r="E33" s="836"/>
      <c r="F33" s="836"/>
      <c r="G33" s="836"/>
      <c r="H33" s="836"/>
    </row>
    <row r="34" spans="3:8" s="3" customFormat="1" ht="11.25">
      <c r="C34" s="836"/>
      <c r="D34" s="836"/>
      <c r="E34" s="836"/>
      <c r="F34" s="836"/>
      <c r="G34" s="836"/>
      <c r="H34" s="836"/>
    </row>
    <row r="35" spans="3:8" s="3" customFormat="1" ht="11.25">
      <c r="C35" s="836"/>
      <c r="D35" s="836"/>
      <c r="E35" s="836"/>
      <c r="F35" s="836"/>
      <c r="G35" s="836"/>
      <c r="H35" s="836"/>
    </row>
    <row r="36" spans="3:8" s="3" customFormat="1" ht="11.25">
      <c r="C36" s="836"/>
      <c r="D36" s="836"/>
      <c r="E36" s="836"/>
      <c r="F36" s="836"/>
      <c r="G36" s="836"/>
      <c r="H36" s="836"/>
    </row>
    <row r="37" spans="3:8" s="3" customFormat="1" ht="11.25">
      <c r="C37" s="836"/>
      <c r="D37" s="836"/>
      <c r="E37" s="836"/>
      <c r="F37" s="836"/>
      <c r="G37" s="836"/>
      <c r="H37" s="836"/>
    </row>
    <row r="38" spans="3:8" s="3" customFormat="1" ht="11.25">
      <c r="C38" s="836"/>
      <c r="D38" s="836"/>
      <c r="E38" s="836"/>
      <c r="F38" s="836"/>
      <c r="G38" s="836"/>
      <c r="H38" s="836"/>
    </row>
    <row r="39" spans="3:8" s="3" customFormat="1" ht="11.25">
      <c r="C39" s="836"/>
      <c r="D39" s="836"/>
      <c r="E39" s="836"/>
      <c r="F39" s="836"/>
      <c r="G39" s="836"/>
      <c r="H39" s="836"/>
    </row>
    <row r="40" spans="3:8" s="3" customFormat="1" ht="11.25">
      <c r="C40" s="836"/>
      <c r="D40" s="836"/>
      <c r="E40" s="836"/>
      <c r="F40" s="836"/>
      <c r="G40" s="836"/>
      <c r="H40" s="836"/>
    </row>
    <row r="41" spans="3:8" s="3" customFormat="1" ht="11.25">
      <c r="C41" s="836"/>
      <c r="D41" s="836"/>
      <c r="E41" s="836"/>
      <c r="F41" s="836"/>
      <c r="G41" s="836"/>
      <c r="H41" s="836"/>
    </row>
    <row r="42" spans="3:8" s="3" customFormat="1" ht="11.25">
      <c r="C42" s="836"/>
      <c r="D42" s="836"/>
      <c r="E42" s="836"/>
      <c r="F42" s="836"/>
      <c r="G42" s="836"/>
      <c r="H42" s="836"/>
    </row>
    <row r="43" spans="3:8" s="3" customFormat="1" ht="11.25">
      <c r="C43" s="836"/>
      <c r="D43" s="836"/>
      <c r="E43" s="836"/>
      <c r="F43" s="836"/>
      <c r="G43" s="836"/>
      <c r="H43" s="836"/>
    </row>
    <row r="44" spans="3:8" s="3" customFormat="1" ht="11.25">
      <c r="C44" s="836"/>
      <c r="D44" s="836"/>
      <c r="E44" s="836"/>
      <c r="F44" s="836"/>
      <c r="G44" s="836"/>
      <c r="H44" s="836"/>
    </row>
    <row r="45" spans="3:8" s="3" customFormat="1" ht="11.25">
      <c r="C45" s="836"/>
      <c r="D45" s="836"/>
      <c r="E45" s="836"/>
      <c r="F45" s="836"/>
      <c r="G45" s="836"/>
      <c r="H45" s="836"/>
    </row>
    <row r="46" spans="3:8" s="3" customFormat="1" ht="11.25">
      <c r="C46" s="836"/>
      <c r="D46" s="836"/>
      <c r="E46" s="836"/>
      <c r="F46" s="836"/>
      <c r="G46" s="836"/>
      <c r="H46" s="836"/>
    </row>
    <row r="47" spans="3:8" s="3" customFormat="1" ht="11.25">
      <c r="C47" s="836"/>
      <c r="D47" s="836"/>
      <c r="E47" s="836"/>
      <c r="F47" s="836"/>
      <c r="G47" s="836"/>
      <c r="H47" s="836"/>
    </row>
    <row r="48" spans="3:8" s="3" customFormat="1" ht="11.25">
      <c r="C48" s="836"/>
      <c r="D48" s="836"/>
      <c r="E48" s="836"/>
      <c r="F48" s="836"/>
      <c r="G48" s="836"/>
      <c r="H48" s="836"/>
    </row>
    <row r="49" spans="3:8" s="3" customFormat="1" ht="11.25">
      <c r="C49" s="836"/>
      <c r="D49" s="836"/>
      <c r="E49" s="836"/>
      <c r="F49" s="836"/>
      <c r="G49" s="836"/>
      <c r="H49" s="836"/>
    </row>
    <row r="50" spans="3:8" s="3" customFormat="1" ht="11.25">
      <c r="C50" s="836"/>
      <c r="D50" s="836"/>
      <c r="E50" s="836"/>
      <c r="F50" s="836"/>
      <c r="G50" s="836"/>
      <c r="H50" s="836"/>
    </row>
    <row r="51" spans="3:8" s="3" customFormat="1" ht="11.25">
      <c r="C51" s="836"/>
      <c r="D51" s="836"/>
      <c r="E51" s="836"/>
      <c r="F51" s="836"/>
      <c r="G51" s="836"/>
      <c r="H51" s="836"/>
    </row>
    <row r="52" spans="3:8" s="3" customFormat="1" ht="11.25">
      <c r="C52" s="836"/>
      <c r="D52" s="836"/>
      <c r="E52" s="836"/>
      <c r="F52" s="836"/>
      <c r="G52" s="836"/>
      <c r="H52" s="836"/>
    </row>
    <row r="53" spans="3:8" s="3" customFormat="1" ht="11.25">
      <c r="C53" s="836"/>
      <c r="D53" s="836"/>
      <c r="E53" s="836"/>
      <c r="F53" s="836"/>
      <c r="G53" s="836"/>
      <c r="H53" s="836"/>
    </row>
    <row r="54" spans="3:8" s="3" customFormat="1" ht="11.25">
      <c r="C54" s="836"/>
      <c r="D54" s="836"/>
      <c r="E54" s="836"/>
      <c r="F54" s="836"/>
      <c r="G54" s="836"/>
      <c r="H54" s="836"/>
    </row>
    <row r="55" spans="3:8" s="3" customFormat="1" ht="11.25">
      <c r="C55" s="836"/>
      <c r="D55" s="836"/>
      <c r="E55" s="836"/>
      <c r="F55" s="836"/>
      <c r="G55" s="836"/>
      <c r="H55" s="836"/>
    </row>
    <row r="56" spans="3:8" s="3" customFormat="1" ht="11.25">
      <c r="C56" s="836"/>
      <c r="D56" s="836"/>
      <c r="E56" s="836"/>
      <c r="F56" s="836"/>
      <c r="G56" s="836"/>
      <c r="H56" s="836"/>
    </row>
    <row r="57" spans="3:8" s="3" customFormat="1" ht="11.25">
      <c r="C57" s="836"/>
      <c r="D57" s="836"/>
      <c r="E57" s="836"/>
      <c r="F57" s="836"/>
      <c r="G57" s="836"/>
      <c r="H57" s="836"/>
    </row>
    <row r="58" spans="3:8" s="3" customFormat="1" ht="11.25">
      <c r="C58" s="836"/>
      <c r="D58" s="836"/>
      <c r="E58" s="836"/>
      <c r="F58" s="836"/>
      <c r="G58" s="836"/>
      <c r="H58" s="836"/>
    </row>
    <row r="59" spans="3:8" s="3" customFormat="1" ht="11.25">
      <c r="C59" s="836"/>
      <c r="D59" s="836"/>
      <c r="E59" s="836"/>
      <c r="F59" s="836"/>
      <c r="G59" s="836"/>
      <c r="H59" s="836"/>
    </row>
    <row r="60" spans="3:8" s="3" customFormat="1" ht="11.25">
      <c r="C60" s="836"/>
      <c r="D60" s="836"/>
      <c r="E60" s="836"/>
      <c r="F60" s="836"/>
      <c r="G60" s="836"/>
      <c r="H60" s="836"/>
    </row>
    <row r="61" spans="3:8" s="3" customFormat="1" ht="11.25">
      <c r="C61" s="836"/>
      <c r="D61" s="836"/>
      <c r="E61" s="836"/>
      <c r="F61" s="836"/>
      <c r="G61" s="836"/>
      <c r="H61" s="836"/>
    </row>
    <row r="62" spans="3:8" s="3" customFormat="1" ht="11.25">
      <c r="C62" s="836"/>
      <c r="D62" s="836"/>
      <c r="E62" s="836"/>
      <c r="F62" s="836"/>
      <c r="G62" s="836"/>
      <c r="H62" s="836"/>
    </row>
    <row r="63" spans="3:8" s="3" customFormat="1" ht="11.25">
      <c r="C63" s="836"/>
      <c r="D63" s="836"/>
      <c r="E63" s="836"/>
      <c r="F63" s="836"/>
      <c r="G63" s="836"/>
      <c r="H63" s="836"/>
    </row>
    <row r="64" spans="3:8" s="3" customFormat="1" ht="11.25">
      <c r="C64" s="836"/>
      <c r="D64" s="836"/>
      <c r="E64" s="836"/>
      <c r="F64" s="836"/>
      <c r="G64" s="836"/>
      <c r="H64" s="836"/>
    </row>
    <row r="65" spans="3:8" s="3" customFormat="1" ht="11.25">
      <c r="C65" s="836"/>
      <c r="D65" s="836"/>
      <c r="E65" s="836"/>
      <c r="F65" s="836"/>
      <c r="G65" s="836"/>
      <c r="H65" s="836"/>
    </row>
    <row r="66" spans="3:8" s="3" customFormat="1" ht="11.25">
      <c r="C66" s="836"/>
      <c r="D66" s="836"/>
      <c r="E66" s="836"/>
      <c r="F66" s="836"/>
      <c r="G66" s="836"/>
      <c r="H66" s="836"/>
    </row>
    <row r="67" spans="3:8" s="3" customFormat="1" ht="11.25">
      <c r="C67" s="836"/>
      <c r="D67" s="836"/>
      <c r="E67" s="836"/>
      <c r="F67" s="836"/>
      <c r="G67" s="836"/>
      <c r="H67" s="836"/>
    </row>
    <row r="68" spans="3:8" s="3" customFormat="1" ht="11.25">
      <c r="C68" s="836"/>
      <c r="D68" s="836"/>
      <c r="E68" s="836"/>
      <c r="F68" s="836"/>
      <c r="G68" s="836"/>
      <c r="H68" s="836"/>
    </row>
    <row r="69" spans="3:8" s="3" customFormat="1" ht="11.25">
      <c r="C69" s="836"/>
      <c r="D69" s="836"/>
      <c r="E69" s="836"/>
      <c r="F69" s="836"/>
      <c r="G69" s="836"/>
      <c r="H69" s="836"/>
    </row>
    <row r="70" spans="3:8" s="3" customFormat="1" ht="11.25">
      <c r="C70" s="836"/>
      <c r="D70" s="836"/>
      <c r="E70" s="836"/>
      <c r="F70" s="836"/>
      <c r="G70" s="836"/>
      <c r="H70" s="836"/>
    </row>
    <row r="71" spans="3:8" s="3" customFormat="1" ht="11.25">
      <c r="C71" s="836"/>
      <c r="D71" s="836"/>
      <c r="E71" s="836"/>
      <c r="F71" s="836"/>
      <c r="G71" s="836"/>
      <c r="H71" s="836"/>
    </row>
    <row r="72" spans="3:8" s="3" customFormat="1" ht="11.25">
      <c r="C72" s="836"/>
      <c r="D72" s="836"/>
      <c r="E72" s="836"/>
      <c r="F72" s="836"/>
      <c r="G72" s="836"/>
      <c r="H72" s="836"/>
    </row>
    <row r="73" spans="3:8" s="3" customFormat="1" ht="11.25">
      <c r="C73" s="836"/>
      <c r="D73" s="836"/>
      <c r="E73" s="836"/>
      <c r="F73" s="836"/>
      <c r="G73" s="836"/>
      <c r="H73" s="836"/>
    </row>
    <row r="74" spans="3:8" s="3" customFormat="1" ht="11.25">
      <c r="C74" s="836"/>
      <c r="D74" s="836"/>
      <c r="E74" s="836"/>
      <c r="F74" s="836"/>
      <c r="G74" s="836"/>
      <c r="H74" s="836"/>
    </row>
    <row r="75" spans="3:8" s="3" customFormat="1" ht="11.25">
      <c r="C75" s="836"/>
      <c r="D75" s="836"/>
      <c r="E75" s="836"/>
      <c r="F75" s="836"/>
      <c r="G75" s="836"/>
      <c r="H75" s="836"/>
    </row>
    <row r="76" spans="3:8" s="3" customFormat="1" ht="11.25">
      <c r="C76" s="836"/>
      <c r="D76" s="836"/>
      <c r="E76" s="836"/>
      <c r="F76" s="836"/>
      <c r="G76" s="836"/>
      <c r="H76" s="836"/>
    </row>
    <row r="77" spans="3:8" s="3" customFormat="1" ht="11.25">
      <c r="C77" s="836"/>
      <c r="D77" s="836"/>
      <c r="E77" s="836"/>
      <c r="F77" s="836"/>
      <c r="G77" s="836"/>
      <c r="H77" s="836"/>
    </row>
    <row r="78" spans="3:8" s="3" customFormat="1" ht="11.25">
      <c r="C78" s="836"/>
      <c r="D78" s="836"/>
      <c r="E78" s="836"/>
      <c r="F78" s="836"/>
      <c r="G78" s="836"/>
      <c r="H78" s="836"/>
    </row>
    <row r="79" spans="3:8" s="3" customFormat="1" ht="11.25">
      <c r="C79" s="836"/>
      <c r="D79" s="836"/>
      <c r="E79" s="836"/>
      <c r="F79" s="836"/>
      <c r="G79" s="836"/>
      <c r="H79" s="836"/>
    </row>
    <row r="80" spans="3:8" s="3" customFormat="1" ht="11.25">
      <c r="C80" s="836"/>
      <c r="D80" s="836"/>
      <c r="E80" s="836"/>
      <c r="F80" s="836"/>
      <c r="G80" s="836"/>
      <c r="H80" s="836"/>
    </row>
    <row r="81" spans="3:8" s="3" customFormat="1" ht="11.25">
      <c r="C81" s="836"/>
      <c r="D81" s="836"/>
      <c r="E81" s="836"/>
      <c r="F81" s="836"/>
      <c r="G81" s="836"/>
      <c r="H81" s="836"/>
    </row>
    <row r="82" spans="3:8" s="3" customFormat="1" ht="11.25">
      <c r="C82" s="836"/>
      <c r="D82" s="836"/>
      <c r="E82" s="836"/>
      <c r="F82" s="836"/>
      <c r="G82" s="836"/>
      <c r="H82" s="836"/>
    </row>
    <row r="83" spans="3:8" s="3" customFormat="1" ht="11.25">
      <c r="C83" s="836"/>
      <c r="D83" s="836"/>
      <c r="E83" s="836"/>
      <c r="F83" s="836"/>
      <c r="G83" s="836"/>
      <c r="H83" s="836"/>
    </row>
    <row r="84" spans="3:8" s="3" customFormat="1" ht="11.25">
      <c r="C84" s="836"/>
      <c r="D84" s="836"/>
      <c r="E84" s="836"/>
      <c r="F84" s="836"/>
      <c r="G84" s="836"/>
      <c r="H84" s="836"/>
    </row>
    <row r="85" spans="3:8" s="3" customFormat="1" ht="11.25">
      <c r="C85" s="836"/>
      <c r="D85" s="836"/>
      <c r="E85" s="836"/>
      <c r="F85" s="836"/>
      <c r="G85" s="836"/>
      <c r="H85" s="836"/>
    </row>
    <row r="86" spans="3:8" s="3" customFormat="1" ht="11.25">
      <c r="C86" s="836"/>
      <c r="D86" s="836"/>
      <c r="E86" s="836"/>
      <c r="F86" s="836"/>
      <c r="G86" s="836"/>
      <c r="H86" s="836"/>
    </row>
    <row r="87" spans="3:8" s="3" customFormat="1" ht="11.25">
      <c r="C87" s="836"/>
      <c r="D87" s="836"/>
      <c r="E87" s="836"/>
      <c r="F87" s="836"/>
      <c r="G87" s="836"/>
      <c r="H87" s="836"/>
    </row>
    <row r="88" spans="3:8" s="3" customFormat="1" ht="11.25">
      <c r="C88" s="836"/>
      <c r="D88" s="836"/>
      <c r="E88" s="836"/>
      <c r="F88" s="836"/>
      <c r="G88" s="836"/>
      <c r="H88" s="836"/>
    </row>
    <row r="89" spans="3:8" ht="11.25">
      <c r="C89" s="837"/>
      <c r="D89" s="837"/>
      <c r="E89" s="837"/>
      <c r="F89" s="837"/>
      <c r="G89" s="837"/>
      <c r="H89" s="837"/>
    </row>
    <row r="90" spans="3:8" ht="11.25">
      <c r="C90" s="837"/>
      <c r="D90" s="837"/>
      <c r="E90" s="837"/>
      <c r="F90" s="837"/>
      <c r="G90" s="837"/>
      <c r="H90" s="837"/>
    </row>
    <row r="91" spans="3:8" ht="11.25">
      <c r="C91" s="837"/>
      <c r="D91" s="837"/>
      <c r="E91" s="837"/>
      <c r="F91" s="837"/>
      <c r="G91" s="837"/>
      <c r="H91" s="837"/>
    </row>
    <row r="92" spans="3:8" ht="11.25">
      <c r="C92" s="837"/>
      <c r="D92" s="837"/>
      <c r="E92" s="837"/>
      <c r="F92" s="837"/>
      <c r="G92" s="837"/>
      <c r="H92" s="837"/>
    </row>
    <row r="93" spans="3:8" ht="11.25">
      <c r="C93" s="837"/>
      <c r="D93" s="837"/>
      <c r="E93" s="837"/>
      <c r="F93" s="837"/>
      <c r="G93" s="837"/>
      <c r="H93" s="837"/>
    </row>
    <row r="94" spans="3:8" ht="11.25">
      <c r="C94" s="837"/>
      <c r="D94" s="837"/>
      <c r="E94" s="837"/>
      <c r="F94" s="837"/>
      <c r="G94" s="837"/>
      <c r="H94" s="837"/>
    </row>
    <row r="95" spans="3:8" ht="11.25">
      <c r="C95" s="837"/>
      <c r="D95" s="837"/>
      <c r="E95" s="837"/>
      <c r="F95" s="837"/>
      <c r="G95" s="837"/>
      <c r="H95" s="837"/>
    </row>
    <row r="96" spans="3:8" ht="11.25">
      <c r="C96" s="837"/>
      <c r="D96" s="837"/>
      <c r="E96" s="837"/>
      <c r="F96" s="837"/>
      <c r="G96" s="837"/>
      <c r="H96" s="837"/>
    </row>
    <row r="97" spans="3:8" ht="11.25">
      <c r="C97" s="837"/>
      <c r="D97" s="837"/>
      <c r="E97" s="837"/>
      <c r="F97" s="837"/>
      <c r="G97" s="837"/>
      <c r="H97" s="837"/>
    </row>
    <row r="98" spans="3:8" ht="11.25">
      <c r="C98" s="837"/>
      <c r="D98" s="837"/>
      <c r="E98" s="837"/>
      <c r="F98" s="837"/>
      <c r="G98" s="837"/>
      <c r="H98" s="837"/>
    </row>
    <row r="99" spans="3:8" ht="11.25">
      <c r="C99" s="837"/>
      <c r="D99" s="837"/>
      <c r="E99" s="837"/>
      <c r="F99" s="837"/>
      <c r="G99" s="837"/>
      <c r="H99" s="837"/>
    </row>
    <row r="100" spans="3:8" ht="11.25">
      <c r="C100" s="837"/>
      <c r="D100" s="837"/>
      <c r="E100" s="837"/>
      <c r="F100" s="837"/>
      <c r="G100" s="837"/>
      <c r="H100" s="837"/>
    </row>
    <row r="101" spans="3:8" ht="11.25">
      <c r="C101" s="837"/>
      <c r="D101" s="837"/>
      <c r="E101" s="837"/>
      <c r="F101" s="837"/>
      <c r="G101" s="837"/>
      <c r="H101" s="837"/>
    </row>
    <row r="102" spans="3:8" ht="11.25">
      <c r="C102" s="837"/>
      <c r="D102" s="837"/>
      <c r="E102" s="837"/>
      <c r="F102" s="837"/>
      <c r="G102" s="837"/>
      <c r="H102" s="837"/>
    </row>
    <row r="103" spans="3:8" ht="11.25">
      <c r="C103" s="837"/>
      <c r="D103" s="837"/>
      <c r="E103" s="837"/>
      <c r="F103" s="837"/>
      <c r="G103" s="837"/>
      <c r="H103" s="837"/>
    </row>
    <row r="104" spans="3:8" ht="11.25">
      <c r="C104" s="837"/>
      <c r="D104" s="837"/>
      <c r="E104" s="837"/>
      <c r="F104" s="837"/>
      <c r="G104" s="837"/>
      <c r="H104" s="837"/>
    </row>
    <row r="105" spans="3:8" ht="11.25">
      <c r="C105" s="837"/>
      <c r="D105" s="837"/>
      <c r="E105" s="837"/>
      <c r="F105" s="837"/>
      <c r="G105" s="837"/>
      <c r="H105" s="837"/>
    </row>
    <row r="106" spans="3:8" ht="11.25">
      <c r="C106" s="837"/>
      <c r="D106" s="837"/>
      <c r="E106" s="837"/>
      <c r="F106" s="837"/>
      <c r="G106" s="837"/>
      <c r="H106" s="837"/>
    </row>
    <row r="107" spans="3:8" ht="11.25">
      <c r="C107" s="837"/>
      <c r="D107" s="837"/>
      <c r="E107" s="837"/>
      <c r="F107" s="837"/>
      <c r="G107" s="837"/>
      <c r="H107" s="837"/>
    </row>
    <row r="108" spans="3:8" ht="11.25">
      <c r="C108" s="837"/>
      <c r="D108" s="837"/>
      <c r="E108" s="837"/>
      <c r="F108" s="837"/>
      <c r="G108" s="837"/>
      <c r="H108" s="837"/>
    </row>
    <row r="109" spans="3:8" ht="11.25">
      <c r="C109" s="837"/>
      <c r="D109" s="837"/>
      <c r="E109" s="837"/>
      <c r="F109" s="837"/>
      <c r="G109" s="837"/>
      <c r="H109" s="837"/>
    </row>
    <row r="110" spans="3:8" ht="11.25">
      <c r="C110" s="837"/>
      <c r="D110" s="837"/>
      <c r="E110" s="837"/>
      <c r="F110" s="837"/>
      <c r="G110" s="837"/>
      <c r="H110" s="837"/>
    </row>
    <row r="111" spans="3:8" ht="11.25">
      <c r="C111" s="837"/>
      <c r="D111" s="837"/>
      <c r="E111" s="837"/>
      <c r="F111" s="837"/>
      <c r="G111" s="837"/>
      <c r="H111" s="837"/>
    </row>
    <row r="112" spans="3:8" ht="11.25">
      <c r="C112" s="837"/>
      <c r="D112" s="837"/>
      <c r="E112" s="837"/>
      <c r="F112" s="837"/>
      <c r="G112" s="837"/>
      <c r="H112" s="837"/>
    </row>
    <row r="113" spans="3:8" ht="11.25">
      <c r="C113" s="837"/>
      <c r="D113" s="837"/>
      <c r="E113" s="837"/>
      <c r="F113" s="837"/>
      <c r="G113" s="837"/>
      <c r="H113" s="837"/>
    </row>
    <row r="114" spans="3:8" ht="11.25">
      <c r="C114" s="837"/>
      <c r="D114" s="837"/>
      <c r="E114" s="837"/>
      <c r="F114" s="837"/>
      <c r="G114" s="837"/>
      <c r="H114" s="837"/>
    </row>
    <row r="115" spans="3:8" ht="11.25">
      <c r="C115" s="837"/>
      <c r="D115" s="837"/>
      <c r="E115" s="837"/>
      <c r="F115" s="837"/>
      <c r="G115" s="837"/>
      <c r="H115" s="837"/>
    </row>
    <row r="116" spans="3:8" ht="11.25">
      <c r="C116" s="837"/>
      <c r="D116" s="837"/>
      <c r="E116" s="837"/>
      <c r="F116" s="837"/>
      <c r="G116" s="837"/>
      <c r="H116" s="837"/>
    </row>
    <row r="117" spans="3:8" ht="11.25">
      <c r="C117" s="837"/>
      <c r="D117" s="837"/>
      <c r="E117" s="837"/>
      <c r="F117" s="837"/>
      <c r="G117" s="837"/>
      <c r="H117" s="837"/>
    </row>
    <row r="118" spans="3:8" ht="11.25">
      <c r="C118" s="837"/>
      <c r="D118" s="837"/>
      <c r="E118" s="837"/>
      <c r="F118" s="837"/>
      <c r="G118" s="837"/>
      <c r="H118" s="837"/>
    </row>
    <row r="119" spans="3:8" ht="11.25">
      <c r="C119" s="837"/>
      <c r="D119" s="837"/>
      <c r="E119" s="837"/>
      <c r="F119" s="837"/>
      <c r="G119" s="837"/>
      <c r="H119" s="837"/>
    </row>
    <row r="120" spans="3:8" ht="11.25">
      <c r="C120" s="837"/>
      <c r="D120" s="837"/>
      <c r="E120" s="837"/>
      <c r="F120" s="837"/>
      <c r="G120" s="837"/>
      <c r="H120" s="837"/>
    </row>
    <row r="121" spans="3:8" ht="11.25">
      <c r="C121" s="837"/>
      <c r="D121" s="837"/>
      <c r="E121" s="837"/>
      <c r="F121" s="837"/>
      <c r="G121" s="837"/>
      <c r="H121" s="837"/>
    </row>
    <row r="122" spans="3:8" ht="11.25">
      <c r="C122" s="837"/>
      <c r="D122" s="837"/>
      <c r="E122" s="837"/>
      <c r="F122" s="837"/>
      <c r="G122" s="837"/>
      <c r="H122" s="837"/>
    </row>
    <row r="123" spans="3:8" ht="11.25">
      <c r="C123" s="837"/>
      <c r="D123" s="837"/>
      <c r="E123" s="837"/>
      <c r="F123" s="837"/>
      <c r="G123" s="837"/>
      <c r="H123" s="837"/>
    </row>
    <row r="124" spans="3:8" ht="11.25">
      <c r="C124" s="837"/>
      <c r="D124" s="837"/>
      <c r="E124" s="837"/>
      <c r="F124" s="837"/>
      <c r="G124" s="837"/>
      <c r="H124" s="837"/>
    </row>
    <row r="125" spans="3:8" ht="11.25">
      <c r="C125" s="837"/>
      <c r="D125" s="837"/>
      <c r="E125" s="837"/>
      <c r="F125" s="837"/>
      <c r="G125" s="837"/>
      <c r="H125" s="837"/>
    </row>
    <row r="126" spans="3:8" ht="11.25">
      <c r="C126" s="837"/>
      <c r="D126" s="837"/>
      <c r="E126" s="837"/>
      <c r="F126" s="837"/>
      <c r="G126" s="837"/>
      <c r="H126" s="837"/>
    </row>
    <row r="127" spans="3:8" ht="11.25">
      <c r="C127" s="837"/>
      <c r="D127" s="837"/>
      <c r="E127" s="837"/>
      <c r="F127" s="837"/>
      <c r="G127" s="837"/>
      <c r="H127" s="837"/>
    </row>
    <row r="128" spans="3:8" ht="11.25">
      <c r="C128" s="837"/>
      <c r="D128" s="837"/>
      <c r="E128" s="837"/>
      <c r="F128" s="837"/>
      <c r="G128" s="837"/>
      <c r="H128" s="837"/>
    </row>
    <row r="129" spans="3:8" ht="11.25">
      <c r="C129" s="837"/>
      <c r="D129" s="837"/>
      <c r="E129" s="837"/>
      <c r="F129" s="837"/>
      <c r="G129" s="837"/>
      <c r="H129" s="837"/>
    </row>
    <row r="130" spans="3:8" ht="11.25">
      <c r="C130" s="837"/>
      <c r="D130" s="837"/>
      <c r="E130" s="837"/>
      <c r="F130" s="837"/>
      <c r="G130" s="837"/>
      <c r="H130" s="837"/>
    </row>
    <row r="131" spans="3:8" ht="11.25">
      <c r="C131" s="837"/>
      <c r="D131" s="837"/>
      <c r="E131" s="837"/>
      <c r="F131" s="837"/>
      <c r="G131" s="837"/>
      <c r="H131" s="837"/>
    </row>
    <row r="132" spans="3:8" ht="11.25">
      <c r="C132" s="837"/>
      <c r="D132" s="837"/>
      <c r="E132" s="837"/>
      <c r="F132" s="837"/>
      <c r="G132" s="837"/>
      <c r="H132" s="837"/>
    </row>
    <row r="133" spans="3:8" ht="11.25">
      <c r="C133" s="837"/>
      <c r="D133" s="837"/>
      <c r="E133" s="837"/>
      <c r="F133" s="837"/>
      <c r="G133" s="837"/>
      <c r="H133" s="837"/>
    </row>
    <row r="134" spans="3:8" ht="11.25">
      <c r="C134" s="837"/>
      <c r="D134" s="837"/>
      <c r="E134" s="837"/>
      <c r="F134" s="837"/>
      <c r="G134" s="837"/>
      <c r="H134" s="837"/>
    </row>
    <row r="135" spans="3:8" ht="11.25">
      <c r="C135" s="837"/>
      <c r="D135" s="837"/>
      <c r="E135" s="837"/>
      <c r="F135" s="837"/>
      <c r="G135" s="837"/>
      <c r="H135" s="837"/>
    </row>
    <row r="136" spans="3:8" ht="11.25">
      <c r="C136" s="837"/>
      <c r="D136" s="837"/>
      <c r="E136" s="837"/>
      <c r="F136" s="837"/>
      <c r="G136" s="837"/>
      <c r="H136" s="837"/>
    </row>
    <row r="137" spans="3:8" ht="11.25">
      <c r="C137" s="837"/>
      <c r="D137" s="837"/>
      <c r="E137" s="837"/>
      <c r="F137" s="837"/>
      <c r="G137" s="837"/>
      <c r="H137" s="837"/>
    </row>
    <row r="138" spans="3:8" ht="11.25">
      <c r="C138" s="837"/>
      <c r="D138" s="837"/>
      <c r="E138" s="837"/>
      <c r="F138" s="837"/>
      <c r="G138" s="837"/>
      <c r="H138" s="837"/>
    </row>
    <row r="139" spans="3:8" ht="11.25">
      <c r="C139" s="837"/>
      <c r="D139" s="837"/>
      <c r="E139" s="837"/>
      <c r="F139" s="837"/>
      <c r="G139" s="837"/>
      <c r="H139" s="837"/>
    </row>
    <row r="140" spans="3:8" ht="11.25">
      <c r="C140" s="837"/>
      <c r="D140" s="837"/>
      <c r="E140" s="837"/>
      <c r="F140" s="837"/>
      <c r="G140" s="837"/>
      <c r="H140" s="837"/>
    </row>
    <row r="141" spans="3:8" ht="11.25">
      <c r="C141" s="837"/>
      <c r="D141" s="837"/>
      <c r="E141" s="837"/>
      <c r="F141" s="837"/>
      <c r="G141" s="837"/>
      <c r="H141" s="837"/>
    </row>
    <row r="142" spans="3:8" ht="11.25">
      <c r="C142" s="837"/>
      <c r="D142" s="837"/>
      <c r="E142" s="837"/>
      <c r="F142" s="837"/>
      <c r="G142" s="837"/>
      <c r="H142" s="837"/>
    </row>
    <row r="143" spans="3:8" ht="11.25">
      <c r="C143" s="837"/>
      <c r="D143" s="837"/>
      <c r="E143" s="837"/>
      <c r="F143" s="837"/>
      <c r="G143" s="837"/>
      <c r="H143" s="837"/>
    </row>
    <row r="144" spans="3:8" ht="11.25">
      <c r="C144" s="837"/>
      <c r="D144" s="837"/>
      <c r="E144" s="837"/>
      <c r="F144" s="837"/>
      <c r="G144" s="837"/>
      <c r="H144" s="837"/>
    </row>
    <row r="145" spans="3:8" ht="11.25">
      <c r="C145" s="837"/>
      <c r="D145" s="837"/>
      <c r="E145" s="837"/>
      <c r="F145" s="837"/>
      <c r="G145" s="837"/>
      <c r="H145" s="837"/>
    </row>
    <row r="146" spans="3:8" ht="11.25">
      <c r="C146" s="837"/>
      <c r="D146" s="837"/>
      <c r="E146" s="837"/>
      <c r="F146" s="837"/>
      <c r="G146" s="837"/>
      <c r="H146" s="837"/>
    </row>
    <row r="147" spans="3:8" ht="11.25">
      <c r="C147" s="837"/>
      <c r="D147" s="837"/>
      <c r="E147" s="837"/>
      <c r="F147" s="837"/>
      <c r="G147" s="837"/>
      <c r="H147" s="837"/>
    </row>
    <row r="148" spans="3:8" ht="11.25">
      <c r="C148" s="837"/>
      <c r="D148" s="837"/>
      <c r="E148" s="837"/>
      <c r="F148" s="837"/>
      <c r="G148" s="837"/>
      <c r="H148" s="837"/>
    </row>
    <row r="149" spans="3:8" ht="11.25">
      <c r="C149" s="837"/>
      <c r="D149" s="837"/>
      <c r="E149" s="837"/>
      <c r="F149" s="837"/>
      <c r="G149" s="837"/>
      <c r="H149" s="837"/>
    </row>
    <row r="150" spans="3:8" ht="11.25">
      <c r="C150" s="837"/>
      <c r="D150" s="837"/>
      <c r="E150" s="837"/>
      <c r="F150" s="837"/>
      <c r="G150" s="837"/>
      <c r="H150" s="837"/>
    </row>
    <row r="151" spans="3:8" ht="11.25">
      <c r="C151" s="837"/>
      <c r="D151" s="837"/>
      <c r="E151" s="837"/>
      <c r="F151" s="837"/>
      <c r="G151" s="837"/>
      <c r="H151" s="837"/>
    </row>
    <row r="152" spans="3:8" ht="11.25">
      <c r="C152" s="837"/>
      <c r="D152" s="837"/>
      <c r="E152" s="837"/>
      <c r="F152" s="837"/>
      <c r="G152" s="837"/>
      <c r="H152" s="837"/>
    </row>
    <row r="153" spans="3:8" ht="11.25">
      <c r="C153" s="837"/>
      <c r="D153" s="837"/>
      <c r="E153" s="837"/>
      <c r="F153" s="837"/>
      <c r="G153" s="837"/>
      <c r="H153" s="837"/>
    </row>
    <row r="154" spans="3:8" ht="11.25">
      <c r="C154" s="837"/>
      <c r="D154" s="837"/>
      <c r="E154" s="837"/>
      <c r="F154" s="837"/>
      <c r="G154" s="837"/>
      <c r="H154" s="837"/>
    </row>
    <row r="155" spans="3:8" ht="11.25">
      <c r="C155" s="837"/>
      <c r="D155" s="837"/>
      <c r="E155" s="837"/>
      <c r="F155" s="837"/>
      <c r="G155" s="837"/>
      <c r="H155" s="837"/>
    </row>
    <row r="156" spans="3:8" ht="11.25">
      <c r="C156" s="837"/>
      <c r="D156" s="837"/>
      <c r="E156" s="837"/>
      <c r="F156" s="837"/>
      <c r="G156" s="837"/>
      <c r="H156" s="837"/>
    </row>
    <row r="157" spans="3:8" ht="11.25">
      <c r="C157" s="837"/>
      <c r="D157" s="837"/>
      <c r="E157" s="837"/>
      <c r="F157" s="837"/>
      <c r="G157" s="837"/>
      <c r="H157" s="837"/>
    </row>
    <row r="158" spans="3:8" ht="11.25">
      <c r="C158" s="837"/>
      <c r="D158" s="837"/>
      <c r="E158" s="837"/>
      <c r="F158" s="837"/>
      <c r="G158" s="837"/>
      <c r="H158" s="837"/>
    </row>
    <row r="159" spans="3:8" ht="11.25">
      <c r="C159" s="837"/>
      <c r="D159" s="837"/>
      <c r="E159" s="837"/>
      <c r="F159" s="837"/>
      <c r="G159" s="837"/>
      <c r="H159" s="837"/>
    </row>
    <row r="160" spans="3:8" ht="11.25">
      <c r="C160" s="837"/>
      <c r="D160" s="837"/>
      <c r="E160" s="837"/>
      <c r="F160" s="837"/>
      <c r="G160" s="837"/>
      <c r="H160" s="837"/>
    </row>
    <row r="161" spans="3:8" ht="11.25">
      <c r="C161" s="837"/>
      <c r="D161" s="837"/>
      <c r="E161" s="837"/>
      <c r="F161" s="837"/>
      <c r="G161" s="837"/>
      <c r="H161" s="837"/>
    </row>
    <row r="162" spans="3:8" ht="11.25">
      <c r="C162" s="837"/>
      <c r="D162" s="837"/>
      <c r="E162" s="837"/>
      <c r="F162" s="837"/>
      <c r="G162" s="837"/>
      <c r="H162" s="837"/>
    </row>
    <row r="163" spans="3:8" ht="11.25">
      <c r="C163" s="837"/>
      <c r="D163" s="837"/>
      <c r="E163" s="837"/>
      <c r="F163" s="837"/>
      <c r="G163" s="837"/>
      <c r="H163" s="837"/>
    </row>
    <row r="164" spans="3:8" ht="11.25">
      <c r="C164" s="837"/>
      <c r="D164" s="837"/>
      <c r="E164" s="837"/>
      <c r="F164" s="837"/>
      <c r="G164" s="837"/>
      <c r="H164" s="837"/>
    </row>
    <row r="165" spans="3:8" ht="11.25">
      <c r="C165" s="837"/>
      <c r="D165" s="837"/>
      <c r="E165" s="837"/>
      <c r="F165" s="837"/>
      <c r="G165" s="837"/>
      <c r="H165" s="837"/>
    </row>
    <row r="166" spans="3:8" ht="11.25">
      <c r="C166" s="837"/>
      <c r="D166" s="837"/>
      <c r="E166" s="837"/>
      <c r="F166" s="837"/>
      <c r="G166" s="837"/>
      <c r="H166" s="837"/>
    </row>
    <row r="167" spans="3:8" ht="11.25">
      <c r="C167" s="837"/>
      <c r="D167" s="837"/>
      <c r="E167" s="837"/>
      <c r="F167" s="837"/>
      <c r="G167" s="837"/>
      <c r="H167" s="837"/>
    </row>
    <row r="168" spans="3:8" ht="11.25">
      <c r="C168" s="837"/>
      <c r="D168" s="837"/>
      <c r="E168" s="837"/>
      <c r="F168" s="837"/>
      <c r="G168" s="837"/>
      <c r="H168" s="837"/>
    </row>
    <row r="169" spans="3:8" ht="11.25">
      <c r="C169" s="837"/>
      <c r="D169" s="837"/>
      <c r="E169" s="837"/>
      <c r="F169" s="837"/>
      <c r="G169" s="837"/>
      <c r="H169" s="837"/>
    </row>
    <row r="170" spans="3:8" ht="11.25">
      <c r="C170" s="837"/>
      <c r="D170" s="837"/>
      <c r="E170" s="837"/>
      <c r="F170" s="837"/>
      <c r="G170" s="837"/>
      <c r="H170" s="837"/>
    </row>
    <row r="171" spans="3:8" ht="11.25">
      <c r="C171" s="837"/>
      <c r="D171" s="837"/>
      <c r="E171" s="837"/>
      <c r="F171" s="837"/>
      <c r="G171" s="837"/>
      <c r="H171" s="837"/>
    </row>
    <row r="172" spans="3:8" ht="11.25">
      <c r="C172" s="837"/>
      <c r="D172" s="837"/>
      <c r="E172" s="837"/>
      <c r="F172" s="837"/>
      <c r="G172" s="837"/>
      <c r="H172" s="837"/>
    </row>
    <row r="173" spans="3:8" ht="11.25">
      <c r="C173" s="837"/>
      <c r="D173" s="837"/>
      <c r="E173" s="837"/>
      <c r="F173" s="837"/>
      <c r="G173" s="837"/>
      <c r="H173" s="837"/>
    </row>
    <row r="174" spans="3:8" ht="11.25">
      <c r="C174" s="837"/>
      <c r="D174" s="837"/>
      <c r="E174" s="837"/>
      <c r="F174" s="837"/>
      <c r="G174" s="837"/>
      <c r="H174" s="837"/>
    </row>
    <row r="175" spans="3:8" ht="11.25">
      <c r="C175" s="837"/>
      <c r="D175" s="837"/>
      <c r="E175" s="837"/>
      <c r="F175" s="837"/>
      <c r="G175" s="837"/>
      <c r="H175" s="837"/>
    </row>
    <row r="176" spans="3:8" ht="11.25">
      <c r="C176" s="837"/>
      <c r="D176" s="837"/>
      <c r="E176" s="837"/>
      <c r="F176" s="837"/>
      <c r="G176" s="837"/>
      <c r="H176" s="837"/>
    </row>
    <row r="177" spans="3:8" ht="11.25">
      <c r="C177" s="837"/>
      <c r="D177" s="837"/>
      <c r="E177" s="837"/>
      <c r="F177" s="837"/>
      <c r="G177" s="837"/>
      <c r="H177" s="837"/>
    </row>
    <row r="178" spans="3:8" ht="11.25">
      <c r="C178" s="837"/>
      <c r="D178" s="837"/>
      <c r="E178" s="837"/>
      <c r="F178" s="837"/>
      <c r="G178" s="837"/>
      <c r="H178" s="837"/>
    </row>
    <row r="179" spans="3:8" ht="11.25">
      <c r="C179" s="837"/>
      <c r="D179" s="837"/>
      <c r="E179" s="837"/>
      <c r="F179" s="837"/>
      <c r="G179" s="837"/>
      <c r="H179" s="837"/>
    </row>
    <row r="180" spans="3:8" ht="11.25">
      <c r="C180" s="837"/>
      <c r="D180" s="837"/>
      <c r="E180" s="837"/>
      <c r="F180" s="837"/>
      <c r="G180" s="837"/>
      <c r="H180" s="837"/>
    </row>
    <row r="181" spans="3:8" ht="11.25">
      <c r="C181" s="837"/>
      <c r="D181" s="837"/>
      <c r="E181" s="837"/>
      <c r="F181" s="837"/>
      <c r="G181" s="837"/>
      <c r="H181" s="837"/>
    </row>
    <row r="182" spans="3:8" ht="11.25">
      <c r="C182" s="837"/>
      <c r="D182" s="837"/>
      <c r="E182" s="837"/>
      <c r="F182" s="837"/>
      <c r="G182" s="837"/>
      <c r="H182" s="837"/>
    </row>
    <row r="183" spans="3:8" ht="11.25">
      <c r="C183" s="837"/>
      <c r="D183" s="837"/>
      <c r="E183" s="837"/>
      <c r="F183" s="837"/>
      <c r="G183" s="837"/>
      <c r="H183" s="837"/>
    </row>
    <row r="184" spans="3:8" ht="11.25">
      <c r="C184" s="837"/>
      <c r="D184" s="837"/>
      <c r="E184" s="837"/>
      <c r="F184" s="837"/>
      <c r="G184" s="837"/>
      <c r="H184" s="837"/>
    </row>
    <row r="185" spans="3:8" ht="11.25">
      <c r="C185" s="837"/>
      <c r="D185" s="837"/>
      <c r="E185" s="837"/>
      <c r="F185" s="837"/>
      <c r="G185" s="837"/>
      <c r="H185" s="837"/>
    </row>
    <row r="186" spans="3:8" ht="11.25">
      <c r="C186" s="837"/>
      <c r="D186" s="837"/>
      <c r="E186" s="837"/>
      <c r="F186" s="837"/>
      <c r="G186" s="837"/>
      <c r="H186" s="837"/>
    </row>
    <row r="187" spans="3:8" ht="11.25">
      <c r="C187" s="837"/>
      <c r="D187" s="837"/>
      <c r="E187" s="837"/>
      <c r="F187" s="837"/>
      <c r="G187" s="837"/>
      <c r="H187" s="837"/>
    </row>
    <row r="188" spans="3:8" ht="11.25">
      <c r="C188" s="837"/>
      <c r="D188" s="837"/>
      <c r="E188" s="837"/>
      <c r="F188" s="837"/>
      <c r="G188" s="837"/>
      <c r="H188" s="837"/>
    </row>
    <row r="189" spans="3:8" ht="11.25">
      <c r="C189" s="837"/>
      <c r="D189" s="837"/>
      <c r="E189" s="837"/>
      <c r="F189" s="837"/>
      <c r="G189" s="837"/>
      <c r="H189" s="837"/>
    </row>
    <row r="190" spans="3:8" ht="11.25">
      <c r="C190" s="837"/>
      <c r="D190" s="837"/>
      <c r="E190" s="837"/>
      <c r="F190" s="837"/>
      <c r="G190" s="837"/>
      <c r="H190" s="837"/>
    </row>
    <row r="191" spans="3:8" ht="11.25">
      <c r="C191" s="837"/>
      <c r="D191" s="837"/>
      <c r="E191" s="837"/>
      <c r="F191" s="837"/>
      <c r="G191" s="837"/>
      <c r="H191" s="837"/>
    </row>
    <row r="192" spans="3:8" ht="11.25">
      <c r="C192" s="837"/>
      <c r="D192" s="837"/>
      <c r="E192" s="837"/>
      <c r="F192" s="837"/>
      <c r="G192" s="837"/>
      <c r="H192" s="837"/>
    </row>
    <row r="193" spans="3:8" ht="11.25">
      <c r="C193" s="837"/>
      <c r="D193" s="837"/>
      <c r="E193" s="837"/>
      <c r="F193" s="837"/>
      <c r="G193" s="837"/>
      <c r="H193" s="837"/>
    </row>
    <row r="194" spans="3:8" ht="11.25">
      <c r="C194" s="837"/>
      <c r="D194" s="837"/>
      <c r="E194" s="837"/>
      <c r="F194" s="837"/>
      <c r="G194" s="837"/>
      <c r="H194" s="837"/>
    </row>
    <row r="195" spans="3:8" ht="11.25">
      <c r="C195" s="837"/>
      <c r="D195" s="837"/>
      <c r="E195" s="837"/>
      <c r="F195" s="837"/>
      <c r="G195" s="837"/>
      <c r="H195" s="837"/>
    </row>
    <row r="196" spans="3:8" ht="11.25">
      <c r="C196" s="837"/>
      <c r="D196" s="837"/>
      <c r="E196" s="837"/>
      <c r="F196" s="837"/>
      <c r="G196" s="837"/>
      <c r="H196" s="837"/>
    </row>
    <row r="197" spans="3:8" ht="11.25">
      <c r="C197" s="837"/>
      <c r="D197" s="837"/>
      <c r="E197" s="837"/>
      <c r="F197" s="837"/>
      <c r="G197" s="837"/>
      <c r="H197" s="837"/>
    </row>
    <row r="198" spans="3:8" ht="11.25">
      <c r="C198" s="837"/>
      <c r="D198" s="837"/>
      <c r="E198" s="837"/>
      <c r="F198" s="837"/>
      <c r="G198" s="837"/>
      <c r="H198" s="837"/>
    </row>
    <row r="199" spans="3:8" ht="11.25">
      <c r="C199" s="837"/>
      <c r="D199" s="837"/>
      <c r="E199" s="837"/>
      <c r="F199" s="837"/>
      <c r="G199" s="837"/>
      <c r="H199" s="837"/>
    </row>
    <row r="200" spans="3:8" ht="11.25">
      <c r="C200" s="837"/>
      <c r="D200" s="837"/>
      <c r="E200" s="837"/>
      <c r="F200" s="837"/>
      <c r="G200" s="837"/>
      <c r="H200" s="837"/>
    </row>
    <row r="201" spans="3:8" ht="11.25">
      <c r="C201" s="837"/>
      <c r="D201" s="837"/>
      <c r="E201" s="837"/>
      <c r="F201" s="837"/>
      <c r="G201" s="837"/>
      <c r="H201" s="837"/>
    </row>
    <row r="202" spans="3:8" ht="11.25">
      <c r="C202" s="837"/>
      <c r="D202" s="837"/>
      <c r="E202" s="837"/>
      <c r="F202" s="837"/>
      <c r="G202" s="837"/>
      <c r="H202" s="837"/>
    </row>
    <row r="203" spans="3:8" ht="11.25">
      <c r="C203" s="837"/>
      <c r="D203" s="837"/>
      <c r="E203" s="837"/>
      <c r="F203" s="837"/>
      <c r="G203" s="837"/>
      <c r="H203" s="837"/>
    </row>
    <row r="204" spans="3:8" ht="11.25">
      <c r="C204" s="837"/>
      <c r="D204" s="837"/>
      <c r="E204" s="837"/>
      <c r="F204" s="837"/>
      <c r="G204" s="837"/>
      <c r="H204" s="837"/>
    </row>
    <row r="205" spans="3:8" ht="11.25">
      <c r="C205" s="837"/>
      <c r="D205" s="837"/>
      <c r="E205" s="837"/>
      <c r="F205" s="837"/>
      <c r="G205" s="837"/>
      <c r="H205" s="837"/>
    </row>
    <row r="206" spans="3:8" ht="11.25">
      <c r="C206" s="837"/>
      <c r="D206" s="837"/>
      <c r="E206" s="837"/>
      <c r="F206" s="837"/>
      <c r="G206" s="837"/>
      <c r="H206" s="837"/>
    </row>
    <row r="207" spans="3:8" ht="11.25">
      <c r="C207" s="837"/>
      <c r="D207" s="837"/>
      <c r="E207" s="837"/>
      <c r="F207" s="837"/>
      <c r="G207" s="837"/>
      <c r="H207" s="837"/>
    </row>
    <row r="208" spans="3:8" ht="11.25">
      <c r="C208" s="837"/>
      <c r="D208" s="837"/>
      <c r="E208" s="837"/>
      <c r="F208" s="837"/>
      <c r="G208" s="837"/>
      <c r="H208" s="837"/>
    </row>
    <row r="209" spans="3:8" ht="11.25">
      <c r="C209" s="837"/>
      <c r="D209" s="837"/>
      <c r="E209" s="837"/>
      <c r="F209" s="837"/>
      <c r="G209" s="837"/>
      <c r="H209" s="837"/>
    </row>
    <row r="210" spans="3:8" ht="11.25">
      <c r="C210" s="837"/>
      <c r="D210" s="837"/>
      <c r="E210" s="837"/>
      <c r="F210" s="837"/>
      <c r="G210" s="837"/>
      <c r="H210" s="837"/>
    </row>
    <row r="211" spans="3:8" ht="11.25">
      <c r="C211" s="837"/>
      <c r="D211" s="837"/>
      <c r="E211" s="837"/>
      <c r="F211" s="837"/>
      <c r="G211" s="837"/>
      <c r="H211" s="837"/>
    </row>
    <row r="212" spans="3:8" ht="11.25">
      <c r="C212" s="837"/>
      <c r="D212" s="837"/>
      <c r="E212" s="837"/>
      <c r="F212" s="837"/>
      <c r="G212" s="837"/>
      <c r="H212" s="837"/>
    </row>
    <row r="213" spans="3:8" ht="11.25">
      <c r="C213" s="837"/>
      <c r="D213" s="837"/>
      <c r="E213" s="837"/>
      <c r="F213" s="837"/>
      <c r="G213" s="837"/>
      <c r="H213" s="837"/>
    </row>
    <row r="214" spans="3:8" ht="11.25">
      <c r="C214" s="837"/>
      <c r="D214" s="837"/>
      <c r="E214" s="837"/>
      <c r="F214" s="837"/>
      <c r="G214" s="837"/>
      <c r="H214" s="837"/>
    </row>
    <row r="215" spans="3:8" ht="11.25">
      <c r="C215" s="837"/>
      <c r="D215" s="837"/>
      <c r="E215" s="837"/>
      <c r="F215" s="837"/>
      <c r="G215" s="837"/>
      <c r="H215" s="837"/>
    </row>
    <row r="216" spans="3:8" ht="11.25">
      <c r="C216" s="837"/>
      <c r="D216" s="837"/>
      <c r="E216" s="837"/>
      <c r="F216" s="837"/>
      <c r="G216" s="837"/>
      <c r="H216" s="837"/>
    </row>
    <row r="217" spans="3:8" ht="11.25">
      <c r="C217" s="837"/>
      <c r="D217" s="837"/>
      <c r="E217" s="837"/>
      <c r="F217" s="837"/>
      <c r="G217" s="837"/>
      <c r="H217" s="837"/>
    </row>
    <row r="218" spans="3:8" ht="11.25">
      <c r="C218" s="837"/>
      <c r="D218" s="837"/>
      <c r="E218" s="837"/>
      <c r="F218" s="837"/>
      <c r="G218" s="837"/>
      <c r="H218" s="837"/>
    </row>
    <row r="219" spans="3:8" ht="11.25">
      <c r="C219" s="837"/>
      <c r="D219" s="837"/>
      <c r="E219" s="837"/>
      <c r="F219" s="837"/>
      <c r="G219" s="837"/>
      <c r="H219" s="837"/>
    </row>
    <row r="220" spans="3:8" ht="11.25">
      <c r="C220" s="837"/>
      <c r="D220" s="837"/>
      <c r="E220" s="837"/>
      <c r="F220" s="837"/>
      <c r="G220" s="837"/>
      <c r="H220" s="837"/>
    </row>
    <row r="221" spans="3:8" ht="11.25">
      <c r="C221" s="837"/>
      <c r="D221" s="837"/>
      <c r="E221" s="837"/>
      <c r="F221" s="837"/>
      <c r="G221" s="837"/>
      <c r="H221" s="837"/>
    </row>
    <row r="222" spans="3:8" ht="11.25">
      <c r="C222" s="837"/>
      <c r="D222" s="837"/>
      <c r="E222" s="837"/>
      <c r="F222" s="837"/>
      <c r="G222" s="837"/>
      <c r="H222" s="837"/>
    </row>
    <row r="223" spans="3:8" ht="11.25">
      <c r="C223" s="837"/>
      <c r="D223" s="837"/>
      <c r="E223" s="837"/>
      <c r="F223" s="837"/>
      <c r="G223" s="837"/>
      <c r="H223" s="837"/>
    </row>
    <row r="224" spans="3:8" ht="11.25">
      <c r="C224" s="837"/>
      <c r="D224" s="837"/>
      <c r="E224" s="837"/>
      <c r="F224" s="837"/>
      <c r="G224" s="837"/>
      <c r="H224" s="837"/>
    </row>
    <row r="225" spans="3:8" ht="11.25">
      <c r="C225" s="837"/>
      <c r="D225" s="837"/>
      <c r="E225" s="837"/>
      <c r="F225" s="837"/>
      <c r="G225" s="837"/>
      <c r="H225" s="837"/>
    </row>
    <row r="226" spans="3:8" ht="11.25">
      <c r="C226" s="837"/>
      <c r="D226" s="837"/>
      <c r="E226" s="837"/>
      <c r="F226" s="837"/>
      <c r="G226" s="837"/>
      <c r="H226" s="837"/>
    </row>
    <row r="227" spans="3:8" ht="11.25">
      <c r="C227" s="837"/>
      <c r="D227" s="837"/>
      <c r="E227" s="837"/>
      <c r="F227" s="837"/>
      <c r="G227" s="837"/>
      <c r="H227" s="837"/>
    </row>
    <row r="228" spans="3:8" ht="11.25">
      <c r="C228" s="837"/>
      <c r="D228" s="837"/>
      <c r="E228" s="837"/>
      <c r="F228" s="837"/>
      <c r="G228" s="837"/>
      <c r="H228" s="837"/>
    </row>
    <row r="229" spans="3:8" ht="11.25">
      <c r="C229" s="837"/>
      <c r="D229" s="837"/>
      <c r="E229" s="837"/>
      <c r="F229" s="837"/>
      <c r="G229" s="837"/>
      <c r="H229" s="837"/>
    </row>
    <row r="230" spans="3:8" ht="11.25">
      <c r="C230" s="837"/>
      <c r="D230" s="837"/>
      <c r="E230" s="837"/>
      <c r="F230" s="837"/>
      <c r="G230" s="837"/>
      <c r="H230" s="837"/>
    </row>
    <row r="231" spans="3:8" ht="11.25">
      <c r="C231" s="837"/>
      <c r="D231" s="837"/>
      <c r="E231" s="837"/>
      <c r="F231" s="837"/>
      <c r="G231" s="837"/>
      <c r="H231" s="837"/>
    </row>
    <row r="232" spans="3:8" ht="11.25">
      <c r="C232" s="837"/>
      <c r="D232" s="837"/>
      <c r="E232" s="837"/>
      <c r="F232" s="837"/>
      <c r="G232" s="837"/>
      <c r="H232" s="837"/>
    </row>
    <row r="233" spans="3:8" ht="11.25">
      <c r="C233" s="837"/>
      <c r="D233" s="837"/>
      <c r="E233" s="837"/>
      <c r="F233" s="837"/>
      <c r="G233" s="837"/>
      <c r="H233" s="837"/>
    </row>
    <row r="234" spans="3:8" ht="11.25">
      <c r="C234" s="837"/>
      <c r="D234" s="837"/>
      <c r="E234" s="837"/>
      <c r="F234" s="837"/>
      <c r="G234" s="837"/>
      <c r="H234" s="837"/>
    </row>
    <row r="235" spans="3:8" ht="11.25">
      <c r="C235" s="837"/>
      <c r="D235" s="837"/>
      <c r="E235" s="837"/>
      <c r="F235" s="837"/>
      <c r="G235" s="837"/>
      <c r="H235" s="837"/>
    </row>
    <row r="236" spans="3:8" ht="11.25">
      <c r="C236" s="837"/>
      <c r="D236" s="837"/>
      <c r="E236" s="837"/>
      <c r="F236" s="837"/>
      <c r="G236" s="837"/>
      <c r="H236" s="837"/>
    </row>
    <row r="237" spans="3:8" ht="11.25">
      <c r="C237" s="837"/>
      <c r="D237" s="837"/>
      <c r="E237" s="837"/>
      <c r="F237" s="837"/>
      <c r="G237" s="837"/>
      <c r="H237" s="837"/>
    </row>
    <row r="238" spans="3:8" ht="11.25">
      <c r="C238" s="837"/>
      <c r="D238" s="837"/>
      <c r="E238" s="837"/>
      <c r="F238" s="837"/>
      <c r="G238" s="837"/>
      <c r="H238" s="837"/>
    </row>
    <row r="239" spans="3:8" ht="11.25">
      <c r="C239" s="837"/>
      <c r="D239" s="837"/>
      <c r="E239" s="837"/>
      <c r="F239" s="837"/>
      <c r="G239" s="837"/>
      <c r="H239" s="837"/>
    </row>
    <row r="240" spans="3:8" ht="11.25">
      <c r="C240" s="837"/>
      <c r="D240" s="837"/>
      <c r="E240" s="837"/>
      <c r="F240" s="837"/>
      <c r="G240" s="837"/>
      <c r="H240" s="837"/>
    </row>
    <row r="241" spans="3:8" ht="11.25">
      <c r="C241" s="837"/>
      <c r="D241" s="837"/>
      <c r="E241" s="837"/>
      <c r="F241" s="837"/>
      <c r="G241" s="837"/>
      <c r="H241" s="837"/>
    </row>
    <row r="242" spans="3:8" ht="11.25">
      <c r="C242" s="837"/>
      <c r="D242" s="837"/>
      <c r="E242" s="837"/>
      <c r="F242" s="837"/>
      <c r="G242" s="837"/>
      <c r="H242" s="837"/>
    </row>
    <row r="243" spans="3:8" ht="11.25">
      <c r="C243" s="837"/>
      <c r="D243" s="837"/>
      <c r="E243" s="837"/>
      <c r="F243" s="837"/>
      <c r="G243" s="837"/>
      <c r="H243" s="837"/>
    </row>
    <row r="244" spans="3:8" ht="11.25">
      <c r="C244" s="837"/>
      <c r="D244" s="837"/>
      <c r="E244" s="837"/>
      <c r="F244" s="837"/>
      <c r="G244" s="837"/>
      <c r="H244" s="837"/>
    </row>
    <row r="245" spans="3:8" ht="11.25">
      <c r="C245" s="837"/>
      <c r="D245" s="837"/>
      <c r="E245" s="837"/>
      <c r="F245" s="837"/>
      <c r="G245" s="837"/>
      <c r="H245" s="837"/>
    </row>
    <row r="246" spans="3:8" ht="11.25">
      <c r="C246" s="837"/>
      <c r="D246" s="837"/>
      <c r="E246" s="837"/>
      <c r="F246" s="837"/>
      <c r="G246" s="837"/>
      <c r="H246" s="837"/>
    </row>
    <row r="247" spans="3:8" ht="11.25">
      <c r="C247" s="837"/>
      <c r="D247" s="837"/>
      <c r="E247" s="837"/>
      <c r="F247" s="837"/>
      <c r="G247" s="837"/>
      <c r="H247" s="837"/>
    </row>
    <row r="248" spans="3:8" ht="11.25">
      <c r="C248" s="837"/>
      <c r="D248" s="837"/>
      <c r="E248" s="837"/>
      <c r="F248" s="837"/>
      <c r="G248" s="837"/>
      <c r="H248" s="837"/>
    </row>
    <row r="249" spans="3:8" ht="11.25">
      <c r="C249" s="837"/>
      <c r="D249" s="837"/>
      <c r="E249" s="837"/>
      <c r="F249" s="837"/>
      <c r="G249" s="837"/>
      <c r="H249" s="837"/>
    </row>
    <row r="250" spans="3:8" ht="11.25">
      <c r="C250" s="837"/>
      <c r="D250" s="837"/>
      <c r="E250" s="837"/>
      <c r="F250" s="837"/>
      <c r="G250" s="837"/>
      <c r="H250" s="837"/>
    </row>
    <row r="251" spans="3:8" ht="11.25">
      <c r="C251" s="837"/>
      <c r="D251" s="837"/>
      <c r="E251" s="837"/>
      <c r="F251" s="837"/>
      <c r="G251" s="837"/>
      <c r="H251" s="837"/>
    </row>
    <row r="252" spans="3:8" ht="11.25">
      <c r="C252" s="837"/>
      <c r="D252" s="837"/>
      <c r="E252" s="837"/>
      <c r="F252" s="837"/>
      <c r="G252" s="837"/>
      <c r="H252" s="837"/>
    </row>
    <row r="253" spans="3:8" ht="11.25">
      <c r="C253" s="837"/>
      <c r="D253" s="837"/>
      <c r="E253" s="837"/>
      <c r="F253" s="837"/>
      <c r="G253" s="837"/>
      <c r="H253" s="837"/>
    </row>
    <row r="254" spans="3:8" ht="11.25">
      <c r="C254" s="837"/>
      <c r="D254" s="837"/>
      <c r="E254" s="837"/>
      <c r="F254" s="837"/>
      <c r="G254" s="837"/>
      <c r="H254" s="837"/>
    </row>
    <row r="255" spans="3:8" ht="11.25">
      <c r="C255" s="837"/>
      <c r="D255" s="837"/>
      <c r="E255" s="837"/>
      <c r="F255" s="837"/>
      <c r="G255" s="837"/>
      <c r="H255" s="837"/>
    </row>
    <row r="256" spans="3:8" ht="11.25">
      <c r="C256" s="837"/>
      <c r="D256" s="837"/>
      <c r="E256" s="837"/>
      <c r="F256" s="837"/>
      <c r="G256" s="837"/>
      <c r="H256" s="837"/>
    </row>
    <row r="257" spans="3:8" ht="11.25">
      <c r="C257" s="837"/>
      <c r="D257" s="837"/>
      <c r="E257" s="837"/>
      <c r="F257" s="837"/>
      <c r="G257" s="837"/>
      <c r="H257" s="837"/>
    </row>
    <row r="258" spans="3:8" ht="11.25">
      <c r="C258" s="837"/>
      <c r="D258" s="837"/>
      <c r="E258" s="837"/>
      <c r="F258" s="837"/>
      <c r="G258" s="837"/>
      <c r="H258" s="837"/>
    </row>
    <row r="259" spans="3:8" ht="11.25">
      <c r="C259" s="837"/>
      <c r="D259" s="837"/>
      <c r="E259" s="837"/>
      <c r="F259" s="837"/>
      <c r="G259" s="837"/>
      <c r="H259" s="837"/>
    </row>
    <row r="260" spans="3:8" ht="11.25">
      <c r="C260" s="837"/>
      <c r="D260" s="837"/>
      <c r="E260" s="837"/>
      <c r="F260" s="837"/>
      <c r="G260" s="837"/>
      <c r="H260" s="837"/>
    </row>
    <row r="261" spans="3:8" ht="11.25">
      <c r="C261" s="837"/>
      <c r="D261" s="837"/>
      <c r="E261" s="837"/>
      <c r="F261" s="837"/>
      <c r="G261" s="837"/>
      <c r="H261" s="837"/>
    </row>
    <row r="262" spans="3:8" ht="11.25">
      <c r="C262" s="837"/>
      <c r="D262" s="837"/>
      <c r="E262" s="837"/>
      <c r="F262" s="837"/>
      <c r="G262" s="837"/>
      <c r="H262" s="837"/>
    </row>
    <row r="263" spans="3:8" ht="11.25">
      <c r="C263" s="837"/>
      <c r="D263" s="837"/>
      <c r="E263" s="837"/>
      <c r="F263" s="837"/>
      <c r="G263" s="837"/>
      <c r="H263" s="837"/>
    </row>
    <row r="264" spans="3:8" ht="11.25">
      <c r="C264" s="837"/>
      <c r="D264" s="837"/>
      <c r="E264" s="837"/>
      <c r="F264" s="837"/>
      <c r="G264" s="837"/>
      <c r="H264" s="837"/>
    </row>
    <row r="265" spans="3:8" ht="11.25">
      <c r="C265" s="837"/>
      <c r="D265" s="837"/>
      <c r="E265" s="837"/>
      <c r="F265" s="837"/>
      <c r="G265" s="837"/>
      <c r="H265" s="837"/>
    </row>
    <row r="266" spans="3:8" ht="11.25">
      <c r="C266" s="837"/>
      <c r="D266" s="837"/>
      <c r="E266" s="837"/>
      <c r="F266" s="837"/>
      <c r="G266" s="837"/>
      <c r="H266" s="837"/>
    </row>
    <row r="267" spans="3:8" ht="11.25">
      <c r="C267" s="837"/>
      <c r="D267" s="837"/>
      <c r="E267" s="837"/>
      <c r="F267" s="837"/>
      <c r="G267" s="837"/>
      <c r="H267" s="837"/>
    </row>
    <row r="268" spans="3:8" ht="11.25">
      <c r="C268" s="837"/>
      <c r="D268" s="837"/>
      <c r="E268" s="837"/>
      <c r="F268" s="837"/>
      <c r="G268" s="837"/>
      <c r="H268" s="837"/>
    </row>
    <row r="269" spans="3:8" ht="11.25">
      <c r="C269" s="837"/>
      <c r="D269" s="837"/>
      <c r="E269" s="837"/>
      <c r="F269" s="837"/>
      <c r="G269" s="837"/>
      <c r="H269" s="837"/>
    </row>
    <row r="270" spans="3:8" ht="11.25">
      <c r="C270" s="837"/>
      <c r="D270" s="837"/>
      <c r="E270" s="837"/>
      <c r="F270" s="837"/>
      <c r="G270" s="837"/>
      <c r="H270" s="837"/>
    </row>
    <row r="271" spans="3:8" ht="11.25">
      <c r="C271" s="837"/>
      <c r="D271" s="837"/>
      <c r="E271" s="837"/>
      <c r="F271" s="837"/>
      <c r="G271" s="837"/>
      <c r="H271" s="837"/>
    </row>
    <row r="272" spans="3:8" ht="11.25">
      <c r="C272" s="837"/>
      <c r="D272" s="837"/>
      <c r="E272" s="837"/>
      <c r="F272" s="837"/>
      <c r="G272" s="837"/>
      <c r="H272" s="837"/>
    </row>
    <row r="273" spans="3:8" ht="11.25">
      <c r="C273" s="837"/>
      <c r="D273" s="837"/>
      <c r="E273" s="837"/>
      <c r="F273" s="837"/>
      <c r="G273" s="837"/>
      <c r="H273" s="837"/>
    </row>
    <row r="274" spans="3:8" ht="11.25">
      <c r="C274" s="837"/>
      <c r="D274" s="837"/>
      <c r="E274" s="837"/>
      <c r="F274" s="837"/>
      <c r="G274" s="837"/>
      <c r="H274" s="837"/>
    </row>
  </sheetData>
  <mergeCells count="6">
    <mergeCell ref="B2:K2"/>
    <mergeCell ref="B1:K1"/>
    <mergeCell ref="B4:B5"/>
    <mergeCell ref="C4:E4"/>
    <mergeCell ref="F4:H4"/>
    <mergeCell ref="I4:K4"/>
  </mergeCells>
  <printOptions/>
  <pageMargins left="0.75" right="0.75" top="1" bottom="1" header="0.4921259845" footer="0.4921259845"/>
  <pageSetup horizontalDpi="600" verticalDpi="600" orientation="landscape" paperSize="9" scale="93" r:id="rId2"/>
  <drawing r:id="rId1"/>
</worksheet>
</file>

<file path=xl/worksheets/sheet45.xml><?xml version="1.0" encoding="utf-8"?>
<worksheet xmlns="http://schemas.openxmlformats.org/spreadsheetml/2006/main" xmlns:r="http://schemas.openxmlformats.org/officeDocument/2006/relationships">
  <dimension ref="B1:O125"/>
  <sheetViews>
    <sheetView showGridLines="0" workbookViewId="0" topLeftCell="A1">
      <selection activeCell="A1" sqref="A1"/>
    </sheetView>
  </sheetViews>
  <sheetFormatPr defaultColWidth="11.421875" defaultRowHeight="12.75"/>
  <cols>
    <col min="1" max="1" width="3.7109375" style="845" customWidth="1"/>
    <col min="2" max="2" width="20.57421875" style="845" customWidth="1"/>
    <col min="3" max="3" width="10.57421875" style="852" customWidth="1"/>
    <col min="4" max="4" width="11.421875" style="853" customWidth="1"/>
    <col min="5" max="16384" width="9.140625" style="845" customWidth="1"/>
  </cols>
  <sheetData>
    <row r="1" spans="2:15" s="838" customFormat="1" ht="15" customHeight="1">
      <c r="B1" s="838" t="s">
        <v>417</v>
      </c>
      <c r="C1" s="839"/>
      <c r="D1" s="840"/>
      <c r="F1" s="841"/>
      <c r="G1" s="842"/>
      <c r="H1" s="842"/>
      <c r="I1" s="842"/>
      <c r="J1" s="842"/>
      <c r="K1" s="842"/>
      <c r="L1" s="842"/>
      <c r="M1" s="842"/>
      <c r="N1" s="842"/>
      <c r="O1" s="842"/>
    </row>
    <row r="2" spans="3:15" s="838" customFormat="1" ht="19.5" customHeight="1">
      <c r="C2" s="839"/>
      <c r="D2" s="840"/>
      <c r="F2" s="841"/>
      <c r="G2" s="842"/>
      <c r="H2" s="842"/>
      <c r="I2" s="842"/>
      <c r="J2" s="842"/>
      <c r="K2" s="842"/>
      <c r="L2" s="842"/>
      <c r="M2" s="842"/>
      <c r="N2" s="842"/>
      <c r="O2" s="842"/>
    </row>
    <row r="3" spans="2:4" ht="11.25">
      <c r="B3" s="843" t="s">
        <v>418</v>
      </c>
      <c r="C3" s="844">
        <v>2.4</v>
      </c>
      <c r="D3" s="370">
        <f aca="true" t="shared" si="0" ref="D3:D34">IF(C3&lt;2.9,1,IF(C3&lt;3.5,2,IF(C3&lt;5,3,4)))</f>
        <v>1</v>
      </c>
    </row>
    <row r="4" spans="2:4" ht="11.25">
      <c r="B4" s="843" t="s">
        <v>419</v>
      </c>
      <c r="C4" s="844">
        <v>2.9</v>
      </c>
      <c r="D4" s="370">
        <f t="shared" si="0"/>
        <v>2</v>
      </c>
    </row>
    <row r="5" spans="2:4" ht="11.25">
      <c r="B5" s="843" t="s">
        <v>420</v>
      </c>
      <c r="C5" s="844">
        <v>3.9</v>
      </c>
      <c r="D5" s="370">
        <f t="shared" si="0"/>
        <v>3</v>
      </c>
    </row>
    <row r="6" spans="2:4" ht="11.25">
      <c r="B6" s="843" t="s">
        <v>421</v>
      </c>
      <c r="C6" s="844">
        <v>4.3</v>
      </c>
      <c r="D6" s="370">
        <f t="shared" si="0"/>
        <v>3</v>
      </c>
    </row>
    <row r="7" spans="2:4" ht="11.25">
      <c r="B7" s="843" t="s">
        <v>422</v>
      </c>
      <c r="C7" s="844">
        <v>3.8</v>
      </c>
      <c r="D7" s="370">
        <f t="shared" si="0"/>
        <v>3</v>
      </c>
    </row>
    <row r="8" spans="2:4" ht="11.25">
      <c r="B8" s="843" t="s">
        <v>423</v>
      </c>
      <c r="C8" s="844">
        <v>5.3</v>
      </c>
      <c r="D8" s="370">
        <f t="shared" si="0"/>
        <v>4</v>
      </c>
    </row>
    <row r="9" spans="2:4" ht="11.25">
      <c r="B9" s="843" t="s">
        <v>424</v>
      </c>
      <c r="C9" s="844">
        <v>4.2</v>
      </c>
      <c r="D9" s="370">
        <f t="shared" si="0"/>
        <v>3</v>
      </c>
    </row>
    <row r="10" spans="2:4" ht="11.25">
      <c r="B10" s="843" t="s">
        <v>425</v>
      </c>
      <c r="C10" s="844">
        <v>2.8</v>
      </c>
      <c r="D10" s="370">
        <f t="shared" si="0"/>
        <v>1</v>
      </c>
    </row>
    <row r="11" spans="2:4" ht="11.25">
      <c r="B11" s="843" t="s">
        <v>426</v>
      </c>
      <c r="C11" s="844">
        <v>5</v>
      </c>
      <c r="D11" s="370">
        <f t="shared" si="0"/>
        <v>4</v>
      </c>
    </row>
    <row r="12" spans="2:4" ht="11.25">
      <c r="B12" s="843" t="s">
        <v>427</v>
      </c>
      <c r="C12" s="844">
        <v>2.6</v>
      </c>
      <c r="D12" s="370">
        <f t="shared" si="0"/>
        <v>1</v>
      </c>
    </row>
    <row r="13" spans="2:4" ht="11.25">
      <c r="B13" s="843" t="s">
        <v>428</v>
      </c>
      <c r="C13" s="844">
        <v>4.8</v>
      </c>
      <c r="D13" s="370">
        <f t="shared" si="0"/>
        <v>3</v>
      </c>
    </row>
    <row r="14" spans="2:4" ht="11.25">
      <c r="B14" s="843" t="s">
        <v>429</v>
      </c>
      <c r="C14" s="844">
        <v>5.3</v>
      </c>
      <c r="D14" s="370">
        <f t="shared" si="0"/>
        <v>4</v>
      </c>
    </row>
    <row r="15" spans="2:4" ht="11.25">
      <c r="B15" s="843" t="s">
        <v>430</v>
      </c>
      <c r="C15" s="844">
        <v>6.7</v>
      </c>
      <c r="D15" s="370">
        <f t="shared" si="0"/>
        <v>4</v>
      </c>
    </row>
    <row r="16" spans="2:4" ht="11.25">
      <c r="B16" s="843" t="s">
        <v>431</v>
      </c>
      <c r="C16" s="844">
        <v>2.8</v>
      </c>
      <c r="D16" s="370">
        <f t="shared" si="0"/>
        <v>1</v>
      </c>
    </row>
    <row r="17" spans="2:4" ht="11.25">
      <c r="B17" s="843" t="s">
        <v>432</v>
      </c>
      <c r="C17" s="844">
        <v>4.8</v>
      </c>
      <c r="D17" s="370">
        <f t="shared" si="0"/>
        <v>3</v>
      </c>
    </row>
    <row r="18" spans="2:4" ht="11.25">
      <c r="B18" s="843" t="s">
        <v>433</v>
      </c>
      <c r="C18" s="844">
        <v>3.7</v>
      </c>
      <c r="D18" s="370">
        <f t="shared" si="0"/>
        <v>3</v>
      </c>
    </row>
    <row r="19" spans="2:4" ht="11.25">
      <c r="B19" s="843" t="s">
        <v>434</v>
      </c>
      <c r="C19" s="844">
        <v>2.7</v>
      </c>
      <c r="D19" s="370">
        <f t="shared" si="0"/>
        <v>1</v>
      </c>
    </row>
    <row r="20" spans="2:4" ht="11.25">
      <c r="B20" s="843" t="s">
        <v>435</v>
      </c>
      <c r="C20" s="844">
        <v>2.9</v>
      </c>
      <c r="D20" s="370">
        <f t="shared" si="0"/>
        <v>2</v>
      </c>
    </row>
    <row r="21" spans="2:4" ht="11.25">
      <c r="B21" s="843" t="s">
        <v>436</v>
      </c>
      <c r="C21" s="844">
        <v>4.1</v>
      </c>
      <c r="D21" s="370">
        <f t="shared" si="0"/>
        <v>3</v>
      </c>
    </row>
    <row r="22" spans="2:4" ht="11.25">
      <c r="B22" s="846" t="s">
        <v>437</v>
      </c>
      <c r="C22" s="844">
        <v>14.1</v>
      </c>
      <c r="D22" s="370">
        <f t="shared" si="0"/>
        <v>4</v>
      </c>
    </row>
    <row r="23" spans="2:4" ht="11.25">
      <c r="B23" s="846" t="s">
        <v>438</v>
      </c>
      <c r="C23" s="844">
        <v>14.1</v>
      </c>
      <c r="D23" s="370">
        <f t="shared" si="0"/>
        <v>4</v>
      </c>
    </row>
    <row r="24" spans="2:4" ht="11.25">
      <c r="B24" s="847" t="s">
        <v>439</v>
      </c>
      <c r="C24" s="844">
        <v>2.5</v>
      </c>
      <c r="D24" s="370">
        <f t="shared" si="0"/>
        <v>1</v>
      </c>
    </row>
    <row r="25" spans="2:4" ht="11.25">
      <c r="B25" s="847" t="s">
        <v>440</v>
      </c>
      <c r="C25" s="844">
        <v>3.2</v>
      </c>
      <c r="D25" s="370">
        <f t="shared" si="0"/>
        <v>2</v>
      </c>
    </row>
    <row r="26" spans="2:4" ht="11.25">
      <c r="B26" s="843" t="s">
        <v>441</v>
      </c>
      <c r="C26" s="844">
        <v>6.4</v>
      </c>
      <c r="D26" s="370">
        <f t="shared" si="0"/>
        <v>4</v>
      </c>
    </row>
    <row r="27" spans="2:4" ht="11.25">
      <c r="B27" s="843" t="s">
        <v>442</v>
      </c>
      <c r="C27" s="844">
        <v>4.5</v>
      </c>
      <c r="D27" s="370">
        <f t="shared" si="0"/>
        <v>3</v>
      </c>
    </row>
    <row r="28" spans="2:4" ht="11.25">
      <c r="B28" s="843" t="s">
        <v>443</v>
      </c>
      <c r="C28" s="844">
        <v>2.6</v>
      </c>
      <c r="D28" s="370">
        <f t="shared" si="0"/>
        <v>1</v>
      </c>
    </row>
    <row r="29" spans="2:4" ht="11.25">
      <c r="B29" s="843" t="s">
        <v>444</v>
      </c>
      <c r="C29" s="844">
        <v>3.4</v>
      </c>
      <c r="D29" s="370">
        <f t="shared" si="0"/>
        <v>2</v>
      </c>
    </row>
    <row r="30" spans="2:4" ht="11.25">
      <c r="B30" s="843" t="s">
        <v>445</v>
      </c>
      <c r="C30" s="844">
        <v>2.1</v>
      </c>
      <c r="D30" s="370">
        <f t="shared" si="0"/>
        <v>1</v>
      </c>
    </row>
    <row r="31" spans="2:4" ht="11.25">
      <c r="B31" s="843" t="s">
        <v>446</v>
      </c>
      <c r="C31" s="844">
        <v>2</v>
      </c>
      <c r="D31" s="370">
        <f t="shared" si="0"/>
        <v>1</v>
      </c>
    </row>
    <row r="32" spans="2:4" ht="11.25">
      <c r="B32" s="843" t="s">
        <v>447</v>
      </c>
      <c r="C32" s="844">
        <v>2.6</v>
      </c>
      <c r="D32" s="370">
        <f t="shared" si="0"/>
        <v>1</v>
      </c>
    </row>
    <row r="33" spans="2:4" ht="11.25">
      <c r="B33" s="843" t="s">
        <v>448</v>
      </c>
      <c r="C33" s="844">
        <v>4.7</v>
      </c>
      <c r="D33" s="370">
        <f t="shared" si="0"/>
        <v>3</v>
      </c>
    </row>
    <row r="34" spans="2:4" ht="11.25">
      <c r="B34" s="843" t="s">
        <v>449</v>
      </c>
      <c r="C34" s="844">
        <v>4.2</v>
      </c>
      <c r="D34" s="370">
        <f t="shared" si="0"/>
        <v>3</v>
      </c>
    </row>
    <row r="35" spans="2:14" ht="12" customHeight="1">
      <c r="B35" s="843" t="s">
        <v>450</v>
      </c>
      <c r="C35" s="844">
        <v>5.9</v>
      </c>
      <c r="D35" s="370">
        <f aca="true" t="shared" si="1" ref="D35:D66">IF(C35&lt;2.9,1,IF(C35&lt;3.5,2,IF(C35&lt;5,3,4)))</f>
        <v>4</v>
      </c>
      <c r="F35" s="848"/>
      <c r="G35" s="216"/>
      <c r="H35" s="216"/>
      <c r="I35" s="216"/>
      <c r="J35" s="216"/>
      <c r="K35" s="216"/>
      <c r="L35" s="216"/>
      <c r="M35" s="216"/>
      <c r="N35" s="216"/>
    </row>
    <row r="36" spans="2:4" ht="11.25">
      <c r="B36" s="843" t="s">
        <v>451</v>
      </c>
      <c r="C36" s="844">
        <v>3.5</v>
      </c>
      <c r="D36" s="370">
        <f t="shared" si="1"/>
        <v>3</v>
      </c>
    </row>
    <row r="37" spans="2:4" ht="11.25">
      <c r="B37" s="843" t="s">
        <v>452</v>
      </c>
      <c r="C37" s="844">
        <v>4.8</v>
      </c>
      <c r="D37" s="370">
        <f t="shared" si="1"/>
        <v>3</v>
      </c>
    </row>
    <row r="38" spans="2:4" ht="11.25">
      <c r="B38" s="843" t="s">
        <v>453</v>
      </c>
      <c r="C38" s="844">
        <v>3</v>
      </c>
      <c r="D38" s="370">
        <f t="shared" si="1"/>
        <v>2</v>
      </c>
    </row>
    <row r="39" spans="2:4" ht="11.25">
      <c r="B39" s="843" t="s">
        <v>454</v>
      </c>
      <c r="C39" s="844">
        <v>3.5</v>
      </c>
      <c r="D39" s="370">
        <f t="shared" si="1"/>
        <v>3</v>
      </c>
    </row>
    <row r="40" spans="2:4" ht="11.25">
      <c r="B40" s="843" t="s">
        <v>455</v>
      </c>
      <c r="C40" s="844">
        <v>2.5</v>
      </c>
      <c r="D40" s="370">
        <f t="shared" si="1"/>
        <v>1</v>
      </c>
    </row>
    <row r="41" spans="2:4" ht="11.25">
      <c r="B41" s="843" t="s">
        <v>456</v>
      </c>
      <c r="C41" s="844">
        <v>2.8</v>
      </c>
      <c r="D41" s="370">
        <f t="shared" si="1"/>
        <v>1</v>
      </c>
    </row>
    <row r="42" spans="2:4" ht="11.25">
      <c r="B42" s="843" t="s">
        <v>457</v>
      </c>
      <c r="C42" s="844">
        <v>3</v>
      </c>
      <c r="D42" s="370">
        <f t="shared" si="1"/>
        <v>2</v>
      </c>
    </row>
    <row r="43" spans="2:4" ht="11.25">
      <c r="B43" s="843" t="s">
        <v>458</v>
      </c>
      <c r="C43" s="844">
        <v>3.6</v>
      </c>
      <c r="D43" s="370">
        <f t="shared" si="1"/>
        <v>3</v>
      </c>
    </row>
    <row r="44" spans="2:4" ht="11.25">
      <c r="B44" s="843" t="s">
        <v>459</v>
      </c>
      <c r="C44" s="844">
        <v>2</v>
      </c>
      <c r="D44" s="370">
        <f t="shared" si="1"/>
        <v>1</v>
      </c>
    </row>
    <row r="45" spans="2:4" ht="11.25">
      <c r="B45" s="843" t="s">
        <v>460</v>
      </c>
      <c r="C45" s="844">
        <v>2.9</v>
      </c>
      <c r="D45" s="370">
        <f t="shared" si="1"/>
        <v>2</v>
      </c>
    </row>
    <row r="46" spans="2:4" ht="11.25">
      <c r="B46" s="843" t="s">
        <v>461</v>
      </c>
      <c r="C46" s="844">
        <v>3.9</v>
      </c>
      <c r="D46" s="370">
        <f t="shared" si="1"/>
        <v>3</v>
      </c>
    </row>
    <row r="47" spans="2:4" ht="11.25">
      <c r="B47" s="843" t="s">
        <v>462</v>
      </c>
      <c r="C47" s="844">
        <v>2.5</v>
      </c>
      <c r="D47" s="370">
        <f t="shared" si="1"/>
        <v>1</v>
      </c>
    </row>
    <row r="48" spans="2:4" ht="11.25">
      <c r="B48" s="843" t="s">
        <v>463</v>
      </c>
      <c r="C48" s="844">
        <v>2.2</v>
      </c>
      <c r="D48" s="370">
        <f t="shared" si="1"/>
        <v>1</v>
      </c>
    </row>
    <row r="49" spans="2:4" ht="11.25">
      <c r="B49" s="843" t="s">
        <v>464</v>
      </c>
      <c r="C49" s="844">
        <v>4.3</v>
      </c>
      <c r="D49" s="370">
        <f t="shared" si="1"/>
        <v>3</v>
      </c>
    </row>
    <row r="50" spans="2:4" ht="11.25">
      <c r="B50" s="843" t="s">
        <v>465</v>
      </c>
      <c r="C50" s="844">
        <v>4.6</v>
      </c>
      <c r="D50" s="370">
        <f t="shared" si="1"/>
        <v>3</v>
      </c>
    </row>
    <row r="51" spans="2:4" ht="11.25">
      <c r="B51" s="843" t="s">
        <v>466</v>
      </c>
      <c r="C51" s="844">
        <v>6.3</v>
      </c>
      <c r="D51" s="370">
        <f t="shared" si="1"/>
        <v>4</v>
      </c>
    </row>
    <row r="52" spans="2:4" ht="11.25">
      <c r="B52" s="843" t="s">
        <v>467</v>
      </c>
      <c r="C52" s="844">
        <v>2.8</v>
      </c>
      <c r="D52" s="370">
        <f t="shared" si="1"/>
        <v>1</v>
      </c>
    </row>
    <row r="53" spans="2:4" ht="11.25">
      <c r="B53" s="843" t="s">
        <v>468</v>
      </c>
      <c r="C53" s="844">
        <v>2.7</v>
      </c>
      <c r="D53" s="370">
        <f t="shared" si="1"/>
        <v>1</v>
      </c>
    </row>
    <row r="54" spans="2:4" ht="11.25">
      <c r="B54" s="843" t="s">
        <v>469</v>
      </c>
      <c r="C54" s="844">
        <v>2.5</v>
      </c>
      <c r="D54" s="370">
        <f t="shared" si="1"/>
        <v>1</v>
      </c>
    </row>
    <row r="55" spans="2:4" ht="11.25">
      <c r="B55" s="843" t="s">
        <v>470</v>
      </c>
      <c r="C55" s="844">
        <v>2.8</v>
      </c>
      <c r="D55" s="370">
        <f t="shared" si="1"/>
        <v>1</v>
      </c>
    </row>
    <row r="56" spans="2:4" ht="11.25">
      <c r="B56" s="843" t="s">
        <v>471</v>
      </c>
      <c r="C56" s="844">
        <v>2.8</v>
      </c>
      <c r="D56" s="370">
        <f t="shared" si="1"/>
        <v>1</v>
      </c>
    </row>
    <row r="57" spans="2:4" ht="11.25">
      <c r="B57" s="843" t="s">
        <v>472</v>
      </c>
      <c r="C57" s="844">
        <v>2.5</v>
      </c>
      <c r="D57" s="370">
        <f t="shared" si="1"/>
        <v>1</v>
      </c>
    </row>
    <row r="58" spans="2:4" ht="11.25">
      <c r="B58" s="843" t="s">
        <v>473</v>
      </c>
      <c r="C58" s="844">
        <v>2.7</v>
      </c>
      <c r="D58" s="370">
        <f t="shared" si="1"/>
        <v>1</v>
      </c>
    </row>
    <row r="59" spans="2:4" ht="11.25">
      <c r="B59" s="843" t="s">
        <v>474</v>
      </c>
      <c r="C59" s="844">
        <v>3.1</v>
      </c>
      <c r="D59" s="370">
        <f t="shared" si="1"/>
        <v>2</v>
      </c>
    </row>
    <row r="60" spans="2:4" ht="11.25">
      <c r="B60" s="843" t="s">
        <v>475</v>
      </c>
      <c r="C60" s="844">
        <v>2.3</v>
      </c>
      <c r="D60" s="370">
        <f t="shared" si="1"/>
        <v>1</v>
      </c>
    </row>
    <row r="61" spans="2:4" ht="11.25">
      <c r="B61" s="843" t="s">
        <v>476</v>
      </c>
      <c r="C61" s="844">
        <v>3</v>
      </c>
      <c r="D61" s="370">
        <f t="shared" si="1"/>
        <v>2</v>
      </c>
    </row>
    <row r="62" spans="2:4" ht="11.25">
      <c r="B62" s="843" t="s">
        <v>477</v>
      </c>
      <c r="C62" s="844">
        <v>3.4</v>
      </c>
      <c r="D62" s="370">
        <f t="shared" si="1"/>
        <v>2</v>
      </c>
    </row>
    <row r="63" spans="2:4" ht="11.25">
      <c r="B63" s="843" t="s">
        <v>478</v>
      </c>
      <c r="C63" s="844">
        <v>2.7</v>
      </c>
      <c r="D63" s="370">
        <f t="shared" si="1"/>
        <v>1</v>
      </c>
    </row>
    <row r="64" spans="2:4" ht="11.25">
      <c r="B64" s="843" t="s">
        <v>479</v>
      </c>
      <c r="C64" s="844">
        <v>3.4</v>
      </c>
      <c r="D64" s="370">
        <f t="shared" si="1"/>
        <v>2</v>
      </c>
    </row>
    <row r="65" spans="2:4" ht="11.25">
      <c r="B65" s="843" t="s">
        <v>480</v>
      </c>
      <c r="C65" s="844">
        <v>3</v>
      </c>
      <c r="D65" s="370">
        <f t="shared" si="1"/>
        <v>2</v>
      </c>
    </row>
    <row r="66" spans="2:4" ht="11.25">
      <c r="B66" s="843" t="s">
        <v>481</v>
      </c>
      <c r="C66" s="844">
        <v>3.4</v>
      </c>
      <c r="D66" s="370">
        <f t="shared" si="1"/>
        <v>2</v>
      </c>
    </row>
    <row r="67" spans="2:4" ht="11.25">
      <c r="B67" s="843" t="s">
        <v>482</v>
      </c>
      <c r="C67" s="844">
        <v>3.9</v>
      </c>
      <c r="D67" s="370">
        <f aca="true" t="shared" si="2" ref="D67:D98">IF(C67&lt;2.9,1,IF(C67&lt;3.5,2,IF(C67&lt;5,3,4)))</f>
        <v>3</v>
      </c>
    </row>
    <row r="68" spans="2:4" ht="11.25">
      <c r="B68" s="843" t="s">
        <v>483</v>
      </c>
      <c r="C68" s="844">
        <v>4.7</v>
      </c>
      <c r="D68" s="370">
        <f t="shared" si="2"/>
        <v>3</v>
      </c>
    </row>
    <row r="69" spans="2:4" ht="11.25">
      <c r="B69" s="843" t="s">
        <v>484</v>
      </c>
      <c r="C69" s="844">
        <v>5.4</v>
      </c>
      <c r="D69" s="370">
        <f t="shared" si="2"/>
        <v>4</v>
      </c>
    </row>
    <row r="70" spans="2:4" ht="11.25">
      <c r="B70" s="843" t="s">
        <v>485</v>
      </c>
      <c r="C70" s="844">
        <v>2.5</v>
      </c>
      <c r="D70" s="370">
        <f t="shared" si="2"/>
        <v>1</v>
      </c>
    </row>
    <row r="71" spans="2:4" ht="11.25">
      <c r="B71" s="843" t="s">
        <v>486</v>
      </c>
      <c r="C71" s="844">
        <v>2.4</v>
      </c>
      <c r="D71" s="370">
        <f t="shared" si="2"/>
        <v>1</v>
      </c>
    </row>
    <row r="72" spans="2:4" ht="11.25">
      <c r="B72" s="843" t="s">
        <v>487</v>
      </c>
      <c r="C72" s="844">
        <v>3.4</v>
      </c>
      <c r="D72" s="370">
        <f t="shared" si="2"/>
        <v>2</v>
      </c>
    </row>
    <row r="73" spans="2:4" ht="11.25">
      <c r="B73" s="843" t="s">
        <v>488</v>
      </c>
      <c r="C73" s="844">
        <v>3.1</v>
      </c>
      <c r="D73" s="370">
        <f t="shared" si="2"/>
        <v>2</v>
      </c>
    </row>
    <row r="74" spans="2:4" ht="11.25">
      <c r="B74" s="843" t="s">
        <v>489</v>
      </c>
      <c r="C74" s="844">
        <v>2.9</v>
      </c>
      <c r="D74" s="370">
        <f t="shared" si="2"/>
        <v>2</v>
      </c>
    </row>
    <row r="75" spans="2:4" ht="11.25">
      <c r="B75" s="843" t="s">
        <v>490</v>
      </c>
      <c r="C75" s="844">
        <v>2.5</v>
      </c>
      <c r="D75" s="370">
        <f t="shared" si="2"/>
        <v>1</v>
      </c>
    </row>
    <row r="76" spans="2:4" ht="11.25">
      <c r="B76" s="843" t="s">
        <v>491</v>
      </c>
      <c r="C76" s="844">
        <v>2.7</v>
      </c>
      <c r="D76" s="370">
        <f t="shared" si="2"/>
        <v>1</v>
      </c>
    </row>
    <row r="77" spans="2:4" ht="11.25">
      <c r="B77" s="843" t="s">
        <v>492</v>
      </c>
      <c r="C77" s="844">
        <v>1.9</v>
      </c>
      <c r="D77" s="370">
        <f t="shared" si="2"/>
        <v>1</v>
      </c>
    </row>
    <row r="78" spans="2:4" ht="11.25">
      <c r="B78" s="843" t="s">
        <v>493</v>
      </c>
      <c r="C78" s="844">
        <v>4.5</v>
      </c>
      <c r="D78" s="370">
        <f t="shared" si="2"/>
        <v>3</v>
      </c>
    </row>
    <row r="79" spans="2:4" ht="11.25">
      <c r="B79" s="843" t="s">
        <v>494</v>
      </c>
      <c r="C79" s="844">
        <v>2.7</v>
      </c>
      <c r="D79" s="370">
        <f t="shared" si="2"/>
        <v>1</v>
      </c>
    </row>
    <row r="80" spans="2:4" ht="11.25">
      <c r="B80" s="843" t="s">
        <v>495</v>
      </c>
      <c r="C80" s="844">
        <v>2.6</v>
      </c>
      <c r="D80" s="370">
        <f t="shared" si="2"/>
        <v>1</v>
      </c>
    </row>
    <row r="81" spans="2:4" ht="11.25">
      <c r="B81" s="843" t="s">
        <v>496</v>
      </c>
      <c r="C81" s="844">
        <v>1.8</v>
      </c>
      <c r="D81" s="370">
        <f t="shared" si="2"/>
        <v>1</v>
      </c>
    </row>
    <row r="82" spans="2:4" ht="11.25">
      <c r="B82" s="843" t="s">
        <v>497</v>
      </c>
      <c r="C82" s="844">
        <v>3.3</v>
      </c>
      <c r="D82" s="370">
        <f t="shared" si="2"/>
        <v>2</v>
      </c>
    </row>
    <row r="83" spans="2:4" ht="11.25">
      <c r="B83" s="843" t="s">
        <v>498</v>
      </c>
      <c r="C83" s="844">
        <v>3.2</v>
      </c>
      <c r="D83" s="370">
        <f t="shared" si="2"/>
        <v>2</v>
      </c>
    </row>
    <row r="84" spans="2:4" ht="11.25">
      <c r="B84" s="843" t="s">
        <v>499</v>
      </c>
      <c r="C84" s="844">
        <v>4.1</v>
      </c>
      <c r="D84" s="370">
        <f t="shared" si="2"/>
        <v>3</v>
      </c>
    </row>
    <row r="85" spans="2:4" ht="11.25">
      <c r="B85" s="843" t="s">
        <v>500</v>
      </c>
      <c r="C85" s="844">
        <v>5.5</v>
      </c>
      <c r="D85" s="370">
        <f t="shared" si="2"/>
        <v>4</v>
      </c>
    </row>
    <row r="86" spans="2:4" ht="11.25">
      <c r="B86" s="843" t="s">
        <v>501</v>
      </c>
      <c r="C86" s="844">
        <v>4.5</v>
      </c>
      <c r="D86" s="370">
        <f t="shared" si="2"/>
        <v>3</v>
      </c>
    </row>
    <row r="87" spans="2:4" ht="11.25">
      <c r="B87" s="843" t="s">
        <v>502</v>
      </c>
      <c r="C87" s="844">
        <v>5.1</v>
      </c>
      <c r="D87" s="370">
        <f t="shared" si="2"/>
        <v>4</v>
      </c>
    </row>
    <row r="88" spans="2:4" ht="11.25">
      <c r="B88" s="843" t="s">
        <v>503</v>
      </c>
      <c r="C88" s="844">
        <v>2.8</v>
      </c>
      <c r="D88" s="370">
        <f t="shared" si="2"/>
        <v>1</v>
      </c>
    </row>
    <row r="89" spans="2:4" ht="11.25">
      <c r="B89" s="843" t="s">
        <v>504</v>
      </c>
      <c r="C89" s="844">
        <v>3.4</v>
      </c>
      <c r="D89" s="370">
        <f t="shared" si="2"/>
        <v>2</v>
      </c>
    </row>
    <row r="90" spans="2:4" ht="11.25">
      <c r="B90" s="843" t="s">
        <v>505</v>
      </c>
      <c r="C90" s="844">
        <v>4.1</v>
      </c>
      <c r="D90" s="370">
        <f t="shared" si="2"/>
        <v>3</v>
      </c>
    </row>
    <row r="91" spans="2:4" ht="11.25">
      <c r="B91" s="843" t="s">
        <v>506</v>
      </c>
      <c r="C91" s="844">
        <v>2.4</v>
      </c>
      <c r="D91" s="370">
        <f t="shared" si="2"/>
        <v>1</v>
      </c>
    </row>
    <row r="92" spans="2:4" ht="11.25">
      <c r="B92" s="843" t="s">
        <v>507</v>
      </c>
      <c r="C92" s="844">
        <v>2.5</v>
      </c>
      <c r="D92" s="370">
        <f t="shared" si="2"/>
        <v>1</v>
      </c>
    </row>
    <row r="93" spans="2:4" ht="11.25">
      <c r="B93" s="847" t="s">
        <v>508</v>
      </c>
      <c r="C93" s="844">
        <v>2.9</v>
      </c>
      <c r="D93" s="370">
        <f t="shared" si="2"/>
        <v>2</v>
      </c>
    </row>
    <row r="94" spans="2:4" ht="11.25">
      <c r="B94" s="843" t="s">
        <v>509</v>
      </c>
      <c r="C94" s="844">
        <v>2.3</v>
      </c>
      <c r="D94" s="370">
        <f t="shared" si="2"/>
        <v>1</v>
      </c>
    </row>
    <row r="95" spans="2:4" ht="11.25">
      <c r="B95" s="843" t="s">
        <v>510</v>
      </c>
      <c r="C95" s="844">
        <v>2.7</v>
      </c>
      <c r="D95" s="370">
        <f t="shared" si="2"/>
        <v>1</v>
      </c>
    </row>
    <row r="96" spans="2:4" ht="11.25">
      <c r="B96" s="847" t="s">
        <v>511</v>
      </c>
      <c r="C96" s="844">
        <v>5</v>
      </c>
      <c r="D96" s="370">
        <f t="shared" si="2"/>
        <v>4</v>
      </c>
    </row>
    <row r="97" spans="2:4" ht="11.25">
      <c r="B97" s="843" t="s">
        <v>512</v>
      </c>
      <c r="C97" s="844">
        <v>3.4</v>
      </c>
      <c r="D97" s="370">
        <f t="shared" si="2"/>
        <v>2</v>
      </c>
    </row>
    <row r="98" spans="2:4" ht="11.25">
      <c r="B98" s="847" t="s">
        <v>513</v>
      </c>
      <c r="C98" s="844">
        <v>3.5</v>
      </c>
      <c r="D98" s="370">
        <f t="shared" si="2"/>
        <v>3</v>
      </c>
    </row>
    <row r="99" spans="2:4" ht="11.25">
      <c r="B99" s="849"/>
      <c r="C99" s="370"/>
      <c r="D99" s="370"/>
    </row>
    <row r="100" spans="2:4" s="838" customFormat="1" ht="11.25">
      <c r="B100" s="850" t="s">
        <v>514</v>
      </c>
      <c r="C100" s="851">
        <v>3.7</v>
      </c>
      <c r="D100" s="165">
        <f>IF(C100&lt;2.9,1,IF(C100&lt;3.5,2,IF(C100&lt;5,3,4)))</f>
        <v>3</v>
      </c>
    </row>
    <row r="101" ht="11.25">
      <c r="D101" s="852"/>
    </row>
    <row r="102" ht="11.25">
      <c r="D102" s="852"/>
    </row>
    <row r="103" ht="11.25">
      <c r="D103" s="852"/>
    </row>
    <row r="104" ht="11.25">
      <c r="D104" s="852"/>
    </row>
    <row r="105" ht="11.25">
      <c r="D105" s="852"/>
    </row>
    <row r="106" ht="11.25">
      <c r="D106" s="852"/>
    </row>
    <row r="107" ht="11.25">
      <c r="D107" s="852"/>
    </row>
    <row r="108" ht="11.25">
      <c r="D108" s="852"/>
    </row>
    <row r="109" ht="11.25">
      <c r="D109" s="852"/>
    </row>
    <row r="110" ht="11.25">
      <c r="D110" s="852"/>
    </row>
    <row r="111" ht="11.25">
      <c r="D111" s="852"/>
    </row>
    <row r="112" ht="11.25">
      <c r="D112" s="852"/>
    </row>
    <row r="113" ht="11.25">
      <c r="D113" s="852"/>
    </row>
    <row r="114" ht="11.25">
      <c r="D114" s="852"/>
    </row>
    <row r="115" ht="11.25">
      <c r="D115" s="852"/>
    </row>
    <row r="116" ht="11.25">
      <c r="D116" s="852"/>
    </row>
    <row r="117" ht="11.25">
      <c r="D117" s="852"/>
    </row>
    <row r="118" ht="11.25">
      <c r="D118" s="852"/>
    </row>
    <row r="119" ht="11.25">
      <c r="D119" s="852"/>
    </row>
    <row r="120" ht="11.25">
      <c r="D120" s="852"/>
    </row>
    <row r="121" ht="11.25">
      <c r="D121" s="852"/>
    </row>
    <row r="122" ht="11.25">
      <c r="D122" s="852"/>
    </row>
    <row r="123" ht="11.25">
      <c r="D123" s="852"/>
    </row>
    <row r="124" ht="11.25">
      <c r="D124" s="852"/>
    </row>
    <row r="125" ht="11.25">
      <c r="D125" s="852"/>
    </row>
  </sheetData>
  <mergeCells count="1">
    <mergeCell ref="F35:N35"/>
  </mergeCells>
  <printOptions/>
  <pageMargins left="0.75" right="0.75" top="1" bottom="1" header="0.5" footer="0.5"/>
  <pageSetup horizontalDpi="600" verticalDpi="600" orientation="portrait" paperSize="9" r:id="rId2"/>
  <headerFooter alignWithMargins="0">
    <oddHeader>&amp;C&amp;A</oddHeader>
    <oddFooter>&amp;CPage &amp;P</oddFooter>
  </headerFooter>
  <drawing r:id="rId1"/>
</worksheet>
</file>

<file path=xl/worksheets/sheet46.xml><?xml version="1.0" encoding="utf-8"?>
<worksheet xmlns="http://schemas.openxmlformats.org/spreadsheetml/2006/main" xmlns:r="http://schemas.openxmlformats.org/officeDocument/2006/relationships">
  <dimension ref="B1:S45"/>
  <sheetViews>
    <sheetView showGridLines="0" workbookViewId="0" topLeftCell="A1">
      <selection activeCell="A1" sqref="A1"/>
    </sheetView>
  </sheetViews>
  <sheetFormatPr defaultColWidth="11.421875" defaultRowHeight="10.5" customHeight="1"/>
  <cols>
    <col min="1" max="1" width="3.7109375" style="511" customWidth="1"/>
    <col min="2" max="2" width="1.8515625" style="511" customWidth="1"/>
    <col min="3" max="3" width="8.57421875" style="511" customWidth="1"/>
    <col min="4" max="4" width="9.57421875" style="511" customWidth="1"/>
    <col min="5" max="5" width="7.00390625" style="511" customWidth="1"/>
    <col min="6" max="6" width="4.28125" style="511" customWidth="1"/>
    <col min="7" max="7" width="37.421875" style="511" customWidth="1"/>
    <col min="8" max="12" width="7.28125" style="511" customWidth="1"/>
    <col min="13" max="13" width="16.28125" style="511" customWidth="1"/>
    <col min="14" max="14" width="10.8515625" style="511" customWidth="1"/>
    <col min="15" max="15" width="10.421875" style="896" customWidth="1"/>
    <col min="16" max="16384" width="11.421875" style="511" customWidth="1"/>
  </cols>
  <sheetData>
    <row r="1" spans="2:15" s="105" customFormat="1" ht="15" customHeight="1">
      <c r="B1" s="365" t="s">
        <v>518</v>
      </c>
      <c r="O1" s="854"/>
    </row>
    <row r="3" spans="2:15" s="105" customFormat="1" ht="41.25" customHeight="1">
      <c r="B3" s="166"/>
      <c r="C3" s="422"/>
      <c r="D3" s="422"/>
      <c r="E3" s="422"/>
      <c r="F3" s="422"/>
      <c r="G3" s="422"/>
      <c r="H3" s="855" t="s">
        <v>519</v>
      </c>
      <c r="I3" s="856"/>
      <c r="J3" s="856"/>
      <c r="K3" s="856"/>
      <c r="L3" s="857"/>
      <c r="M3" s="174" t="s">
        <v>520</v>
      </c>
      <c r="N3" s="855" t="s">
        <v>521</v>
      </c>
      <c r="O3" s="857"/>
    </row>
    <row r="4" spans="2:15" ht="13.5" customHeight="1">
      <c r="B4" s="170"/>
      <c r="C4" s="598"/>
      <c r="D4" s="598"/>
      <c r="E4" s="598"/>
      <c r="F4" s="598"/>
      <c r="G4" s="598"/>
      <c r="H4" s="24">
        <v>2004</v>
      </c>
      <c r="I4" s="24">
        <v>2005</v>
      </c>
      <c r="J4" s="24">
        <v>2006</v>
      </c>
      <c r="K4" s="24">
        <v>2007</v>
      </c>
      <c r="L4" s="24">
        <v>2008</v>
      </c>
      <c r="M4" s="24">
        <v>2008</v>
      </c>
      <c r="N4" s="24" t="s">
        <v>522</v>
      </c>
      <c r="O4" s="24" t="s">
        <v>523</v>
      </c>
    </row>
    <row r="5" spans="2:19" ht="13.5" customHeight="1">
      <c r="B5" s="578" t="s">
        <v>638</v>
      </c>
      <c r="C5" s="858"/>
      <c r="D5" s="858"/>
      <c r="E5" s="858"/>
      <c r="F5" s="858"/>
      <c r="G5" s="858"/>
      <c r="H5" s="859">
        <f>H6+H7+H9</f>
        <v>1681</v>
      </c>
      <c r="I5" s="859">
        <f>I6+I7+I9</f>
        <v>1729</v>
      </c>
      <c r="J5" s="859">
        <f>J6+J7+J8+J9</f>
        <v>2004.840571</v>
      </c>
      <c r="K5" s="859">
        <f>K6+K7+K8+K9</f>
        <v>2112</v>
      </c>
      <c r="L5" s="859">
        <f>L6+L7+L8+L9</f>
        <v>2033</v>
      </c>
      <c r="M5" s="860">
        <f aca="true" t="shared" si="0" ref="M5:M10">L5/L$20</f>
        <v>0.16722875709467797</v>
      </c>
      <c r="N5" s="861">
        <f aca="true" t="shared" si="1" ref="N5:N10">K5/J5-1</f>
        <v>0.05345034939439075</v>
      </c>
      <c r="O5" s="862">
        <f aca="true" t="shared" si="2" ref="O5:O11">(L5-K5)/K5</f>
        <v>-0.03740530303030303</v>
      </c>
      <c r="R5" s="863"/>
      <c r="S5" s="864"/>
    </row>
    <row r="6" spans="2:19" ht="13.5" customHeight="1">
      <c r="B6" s="865"/>
      <c r="C6" s="866" t="s">
        <v>25</v>
      </c>
      <c r="D6" s="200"/>
      <c r="E6" s="200"/>
      <c r="F6" s="200"/>
      <c r="G6" s="200"/>
      <c r="H6" s="867">
        <v>503</v>
      </c>
      <c r="I6" s="868">
        <v>853</v>
      </c>
      <c r="J6" s="868">
        <v>994</v>
      </c>
      <c r="K6" s="868">
        <v>1060</v>
      </c>
      <c r="L6" s="869">
        <v>1039</v>
      </c>
      <c r="M6" s="870">
        <f t="shared" si="0"/>
        <v>0.08546516410298594</v>
      </c>
      <c r="N6" s="871">
        <f t="shared" si="1"/>
        <v>0.06639839034205242</v>
      </c>
      <c r="O6" s="872">
        <f t="shared" si="2"/>
        <v>-0.01981132075471698</v>
      </c>
      <c r="R6" s="863"/>
      <c r="S6" s="864"/>
    </row>
    <row r="7" spans="2:19" ht="13.5" customHeight="1">
      <c r="B7" s="865"/>
      <c r="C7" s="873" t="s">
        <v>524</v>
      </c>
      <c r="D7" s="200"/>
      <c r="E7" s="200"/>
      <c r="F7" s="200"/>
      <c r="G7" s="200"/>
      <c r="H7" s="868">
        <v>986</v>
      </c>
      <c r="I7" s="868">
        <v>815</v>
      </c>
      <c r="J7" s="868">
        <v>794</v>
      </c>
      <c r="K7" s="868">
        <v>824</v>
      </c>
      <c r="L7" s="869">
        <v>835</v>
      </c>
      <c r="M7" s="870">
        <f t="shared" si="0"/>
        <v>0.06868470839845356</v>
      </c>
      <c r="N7" s="871">
        <f t="shared" si="1"/>
        <v>0.037783375314861534</v>
      </c>
      <c r="O7" s="872">
        <f t="shared" si="2"/>
        <v>0.013349514563106795</v>
      </c>
      <c r="R7" s="863"/>
      <c r="S7" s="864"/>
    </row>
    <row r="8" spans="2:19" ht="13.5" customHeight="1">
      <c r="B8" s="865"/>
      <c r="C8" s="873" t="s">
        <v>26</v>
      </c>
      <c r="D8" s="874"/>
      <c r="E8" s="874"/>
      <c r="F8" s="874"/>
      <c r="G8" s="874"/>
      <c r="H8" s="875" t="s">
        <v>33</v>
      </c>
      <c r="I8" s="875" t="s">
        <v>33</v>
      </c>
      <c r="J8" s="868">
        <v>156.050649</v>
      </c>
      <c r="K8" s="868">
        <v>177</v>
      </c>
      <c r="L8" s="869">
        <v>115</v>
      </c>
      <c r="M8" s="870">
        <f t="shared" si="0"/>
        <v>0.00945957061775109</v>
      </c>
      <c r="N8" s="871">
        <f t="shared" si="1"/>
        <v>0.13424712511128356</v>
      </c>
      <c r="O8" s="872">
        <f t="shared" si="2"/>
        <v>-0.3502824858757062</v>
      </c>
      <c r="R8" s="863"/>
      <c r="S8" s="864"/>
    </row>
    <row r="9" spans="2:19" ht="13.5" customHeight="1">
      <c r="B9" s="876"/>
      <c r="C9" s="877" t="s">
        <v>525</v>
      </c>
      <c r="D9" s="878"/>
      <c r="E9" s="878"/>
      <c r="F9" s="878"/>
      <c r="G9" s="878"/>
      <c r="H9" s="879">
        <v>192</v>
      </c>
      <c r="I9" s="591">
        <v>61</v>
      </c>
      <c r="J9" s="591">
        <v>60.789922</v>
      </c>
      <c r="K9" s="591">
        <v>51</v>
      </c>
      <c r="L9" s="880">
        <v>44</v>
      </c>
      <c r="M9" s="881">
        <f t="shared" si="0"/>
        <v>0.0036193139754873735</v>
      </c>
      <c r="N9" s="882">
        <f t="shared" si="1"/>
        <v>-0.16104514824019678</v>
      </c>
      <c r="O9" s="883">
        <f t="shared" si="2"/>
        <v>-0.13725490196078433</v>
      </c>
      <c r="Q9" s="884"/>
      <c r="R9" s="863"/>
      <c r="S9" s="864"/>
    </row>
    <row r="10" spans="2:19" ht="13.5" customHeight="1">
      <c r="B10" s="885" t="s">
        <v>639</v>
      </c>
      <c r="C10" s="886"/>
      <c r="D10" s="886"/>
      <c r="E10" s="886"/>
      <c r="F10" s="886"/>
      <c r="G10" s="886"/>
      <c r="H10" s="887">
        <f>H12+H13+H15+H17+H19</f>
        <v>6307</v>
      </c>
      <c r="I10" s="887">
        <f>I12+I13+I15+I16+I17+I18+I19</f>
        <v>7016</v>
      </c>
      <c r="J10" s="887">
        <f>J12+J13+J15+J16+J17+J18+J19</f>
        <v>7843.2560570000005</v>
      </c>
      <c r="K10" s="887">
        <f>K12+K13+K15+K16+K17+K18+K19</f>
        <v>8736</v>
      </c>
      <c r="L10" s="887">
        <f>L12+L13+L15+L16+L17+L18+L19</f>
        <v>10124</v>
      </c>
      <c r="M10" s="888">
        <f t="shared" si="0"/>
        <v>0.832771242905322</v>
      </c>
      <c r="N10" s="889">
        <f t="shared" si="1"/>
        <v>0.11382312862312305</v>
      </c>
      <c r="O10" s="890">
        <f t="shared" si="2"/>
        <v>0.15888278388278387</v>
      </c>
      <c r="R10" s="863"/>
      <c r="S10" s="864"/>
    </row>
    <row r="11" spans="2:19" ht="13.5" customHeight="1">
      <c r="B11" s="891" t="s">
        <v>526</v>
      </c>
      <c r="C11" s="891"/>
      <c r="D11" s="891"/>
      <c r="E11" s="891"/>
      <c r="F11" s="891"/>
      <c r="G11" s="891"/>
      <c r="H11" s="868">
        <f aca="true" t="shared" si="3" ref="H11:M11">H12+H13</f>
        <v>1777</v>
      </c>
      <c r="I11" s="868">
        <f t="shared" si="3"/>
        <v>2048</v>
      </c>
      <c r="J11" s="868">
        <f t="shared" si="3"/>
        <v>2126.99539</v>
      </c>
      <c r="K11" s="868">
        <f t="shared" si="3"/>
        <v>2315</v>
      </c>
      <c r="L11" s="869">
        <f t="shared" si="3"/>
        <v>2445</v>
      </c>
      <c r="M11" s="870">
        <f t="shared" si="3"/>
        <v>0.20111869704696883</v>
      </c>
      <c r="N11" s="871">
        <f aca="true" t="shared" si="4" ref="N11:N19">K11/J11-1</f>
        <v>0.08838975903939317</v>
      </c>
      <c r="O11" s="872">
        <f t="shared" si="2"/>
        <v>0.056155507559395246</v>
      </c>
      <c r="R11" s="863"/>
      <c r="S11" s="864"/>
    </row>
    <row r="12" spans="2:19" ht="13.5" customHeight="1">
      <c r="B12" s="865"/>
      <c r="C12" s="866" t="s">
        <v>527</v>
      </c>
      <c r="D12" s="891"/>
      <c r="E12" s="891"/>
      <c r="F12" s="891"/>
      <c r="G12" s="891"/>
      <c r="H12" s="867">
        <v>1576</v>
      </c>
      <c r="I12" s="587">
        <v>1848</v>
      </c>
      <c r="J12" s="868">
        <v>1921.99539</v>
      </c>
      <c r="K12" s="868">
        <v>2099</v>
      </c>
      <c r="L12" s="869">
        <v>2219</v>
      </c>
      <c r="M12" s="870">
        <f>L12/L$20</f>
        <v>0.18252858435469277</v>
      </c>
      <c r="N12" s="871">
        <f t="shared" si="4"/>
        <v>0.09209419071499436</v>
      </c>
      <c r="O12" s="872">
        <f aca="true" t="shared" si="5" ref="O12:O19">(L12-K12)/K12</f>
        <v>0.05717008099094807</v>
      </c>
      <c r="R12" s="863"/>
      <c r="S12" s="864"/>
    </row>
    <row r="13" spans="2:19" ht="13.5" customHeight="1">
      <c r="B13" s="865"/>
      <c r="C13" s="866" t="s">
        <v>528</v>
      </c>
      <c r="D13" s="891"/>
      <c r="E13" s="891"/>
      <c r="F13" s="891"/>
      <c r="G13" s="891"/>
      <c r="H13" s="868">
        <v>201</v>
      </c>
      <c r="I13" s="867">
        <v>200</v>
      </c>
      <c r="J13" s="867">
        <v>205</v>
      </c>
      <c r="K13" s="867">
        <v>216</v>
      </c>
      <c r="L13" s="869">
        <v>226</v>
      </c>
      <c r="M13" s="870">
        <f>L13/L$20</f>
        <v>0.018590112692276055</v>
      </c>
      <c r="N13" s="871">
        <f t="shared" si="4"/>
        <v>0.0536585365853659</v>
      </c>
      <c r="O13" s="872">
        <f t="shared" si="5"/>
        <v>0.046296296296296294</v>
      </c>
      <c r="R13" s="863"/>
      <c r="S13" s="864"/>
    </row>
    <row r="14" spans="2:19" ht="13.5" customHeight="1">
      <c r="B14" s="891" t="s">
        <v>529</v>
      </c>
      <c r="C14" s="891"/>
      <c r="D14" s="891"/>
      <c r="E14" s="891"/>
      <c r="F14" s="891"/>
      <c r="G14" s="891"/>
      <c r="H14" s="868">
        <f aca="true" t="shared" si="6" ref="H14:M14">SUM(H15:H19)</f>
        <v>4530</v>
      </c>
      <c r="I14" s="868">
        <f t="shared" si="6"/>
        <v>4968</v>
      </c>
      <c r="J14" s="868">
        <f t="shared" si="6"/>
        <v>5716.2606670000005</v>
      </c>
      <c r="K14" s="868">
        <f t="shared" si="6"/>
        <v>6421</v>
      </c>
      <c r="L14" s="868">
        <f t="shared" si="6"/>
        <v>7679</v>
      </c>
      <c r="M14" s="870">
        <f t="shared" si="6"/>
        <v>0.6316525458583533</v>
      </c>
      <c r="N14" s="871">
        <f t="shared" si="4"/>
        <v>0.1232867733041747</v>
      </c>
      <c r="O14" s="872">
        <f t="shared" si="5"/>
        <v>0.195919638685563</v>
      </c>
      <c r="R14" s="863"/>
      <c r="S14" s="864"/>
    </row>
    <row r="15" spans="2:19" ht="13.5" customHeight="1">
      <c r="B15" s="865"/>
      <c r="C15" s="866" t="s">
        <v>530</v>
      </c>
      <c r="D15" s="891"/>
      <c r="E15" s="891"/>
      <c r="F15" s="891"/>
      <c r="G15" s="891"/>
      <c r="H15" s="867">
        <v>73</v>
      </c>
      <c r="I15" s="587">
        <v>209</v>
      </c>
      <c r="J15" s="587">
        <v>386.558623</v>
      </c>
      <c r="K15" s="587">
        <v>685</v>
      </c>
      <c r="L15" s="869">
        <v>831</v>
      </c>
      <c r="M15" s="870">
        <f>L15/L$20</f>
        <v>0.06835567985522745</v>
      </c>
      <c r="N15" s="871">
        <f t="shared" si="4"/>
        <v>0.7720468752808032</v>
      </c>
      <c r="O15" s="872">
        <f t="shared" si="5"/>
        <v>0.21313868613138687</v>
      </c>
      <c r="R15" s="863"/>
      <c r="S15" s="864"/>
    </row>
    <row r="16" spans="2:19" ht="13.5" customHeight="1">
      <c r="B16" s="865"/>
      <c r="C16" s="866" t="s">
        <v>37</v>
      </c>
      <c r="D16" s="891"/>
      <c r="E16" s="891"/>
      <c r="F16" s="891"/>
      <c r="G16" s="891"/>
      <c r="H16" s="868" t="s">
        <v>29</v>
      </c>
      <c r="I16" s="587">
        <v>5</v>
      </c>
      <c r="J16" s="587">
        <v>21</v>
      </c>
      <c r="K16" s="587">
        <v>36</v>
      </c>
      <c r="L16" s="869">
        <v>57</v>
      </c>
      <c r="M16" s="870">
        <f>L16/L$20</f>
        <v>0.0046886567409722794</v>
      </c>
      <c r="N16" s="871">
        <f t="shared" si="4"/>
        <v>0.7142857142857142</v>
      </c>
      <c r="O16" s="872">
        <f t="shared" si="5"/>
        <v>0.5833333333333334</v>
      </c>
      <c r="R16" s="863"/>
      <c r="S16" s="864"/>
    </row>
    <row r="17" spans="2:15" ht="13.5" customHeight="1">
      <c r="B17" s="865"/>
      <c r="C17" s="866" t="s">
        <v>531</v>
      </c>
      <c r="D17" s="891"/>
      <c r="E17" s="891"/>
      <c r="F17" s="891"/>
      <c r="G17" s="891"/>
      <c r="H17" s="868">
        <v>1784</v>
      </c>
      <c r="I17" s="587">
        <v>1850</v>
      </c>
      <c r="J17" s="868">
        <v>2269.953824</v>
      </c>
      <c r="K17" s="868">
        <v>2042</v>
      </c>
      <c r="L17" s="869">
        <v>2941</v>
      </c>
      <c r="M17" s="870">
        <f>L17/L$20</f>
        <v>0.2419182364070083</v>
      </c>
      <c r="N17" s="871">
        <f t="shared" si="4"/>
        <v>-0.10042222955809355</v>
      </c>
      <c r="O17" s="872">
        <f t="shared" si="5"/>
        <v>0.44025465230166505</v>
      </c>
    </row>
    <row r="18" spans="2:15" ht="13.5" customHeight="1">
      <c r="B18" s="865"/>
      <c r="C18" s="866" t="s">
        <v>532</v>
      </c>
      <c r="D18" s="891"/>
      <c r="E18" s="891"/>
      <c r="F18" s="891"/>
      <c r="G18" s="891"/>
      <c r="H18" s="868" t="s">
        <v>33</v>
      </c>
      <c r="I18" s="868">
        <v>191</v>
      </c>
      <c r="J18" s="868">
        <v>218.935504</v>
      </c>
      <c r="K18" s="868">
        <v>248</v>
      </c>
      <c r="L18" s="869">
        <v>249</v>
      </c>
      <c r="M18" s="870">
        <f>L18/L$20</f>
        <v>0.02048202681582627</v>
      </c>
      <c r="N18" s="871">
        <f t="shared" si="4"/>
        <v>0.13275368987206382</v>
      </c>
      <c r="O18" s="872">
        <f t="shared" si="5"/>
        <v>0.004032258064516129</v>
      </c>
    </row>
    <row r="19" spans="2:15" ht="13.5" customHeight="1">
      <c r="B19" s="876"/>
      <c r="C19" s="877" t="s">
        <v>533</v>
      </c>
      <c r="D19" s="892"/>
      <c r="E19" s="892"/>
      <c r="F19" s="892"/>
      <c r="G19" s="892"/>
      <c r="H19" s="893">
        <v>2673</v>
      </c>
      <c r="I19" s="893">
        <v>2713</v>
      </c>
      <c r="J19" s="893">
        <v>2819.812716</v>
      </c>
      <c r="K19" s="893">
        <v>3410</v>
      </c>
      <c r="L19" s="880">
        <v>3601</v>
      </c>
      <c r="M19" s="881">
        <f>L19/L$20</f>
        <v>0.29620794603931894</v>
      </c>
      <c r="N19" s="882">
        <f t="shared" si="4"/>
        <v>0.20930017112526556</v>
      </c>
      <c r="O19" s="883">
        <f t="shared" si="5"/>
        <v>0.056011730205278595</v>
      </c>
    </row>
    <row r="20" spans="2:15" ht="13.5" customHeight="1">
      <c r="B20" s="894" t="s">
        <v>534</v>
      </c>
      <c r="C20" s="894"/>
      <c r="D20" s="894"/>
      <c r="E20" s="894"/>
      <c r="F20" s="894"/>
      <c r="G20" s="894"/>
      <c r="H20" s="895">
        <f>H5+H10</f>
        <v>7988</v>
      </c>
      <c r="I20" s="895">
        <f>I5+I10</f>
        <v>8745</v>
      </c>
      <c r="J20" s="895">
        <f>J5+J10</f>
        <v>9848.096628000001</v>
      </c>
      <c r="K20" s="895">
        <f>K5+K10</f>
        <v>10848</v>
      </c>
      <c r="L20" s="895">
        <f>L5+L10</f>
        <v>12157</v>
      </c>
      <c r="M20" s="888">
        <f>L20/L20</f>
        <v>1</v>
      </c>
      <c r="N20" s="889">
        <f>K20/J20-1</f>
        <v>0.10153265242717913</v>
      </c>
      <c r="O20" s="890">
        <f>(L20-K20)/K20</f>
        <v>0.12066740412979352</v>
      </c>
    </row>
    <row r="21" ht="10.5" customHeight="1">
      <c r="M21" s="863"/>
    </row>
    <row r="23" spans="8:13" ht="10.5" customHeight="1">
      <c r="H23" s="897"/>
      <c r="I23" s="897"/>
      <c r="M23" s="897"/>
    </row>
    <row r="24" spans="2:13" ht="10.5" customHeight="1">
      <c r="B24" s="898"/>
      <c r="C24" s="898"/>
      <c r="D24" s="898"/>
      <c r="E24" s="898"/>
      <c r="F24" s="898"/>
      <c r="G24" s="898"/>
      <c r="H24" s="898"/>
      <c r="I24" s="898"/>
      <c r="J24" s="898"/>
      <c r="K24" s="898"/>
      <c r="L24" s="898"/>
      <c r="M24" s="898"/>
    </row>
    <row r="25" spans="2:13" ht="10.5" customHeight="1">
      <c r="B25" s="898"/>
      <c r="C25" s="898"/>
      <c r="D25" s="898"/>
      <c r="E25" s="898"/>
      <c r="F25" s="898"/>
      <c r="G25" s="898"/>
      <c r="H25" s="898"/>
      <c r="I25" s="898"/>
      <c r="J25" s="898"/>
      <c r="K25" s="899"/>
      <c r="L25" s="899"/>
      <c r="M25" s="898"/>
    </row>
    <row r="26" spans="2:13" ht="10.5" customHeight="1">
      <c r="B26" s="898"/>
      <c r="C26" s="898"/>
      <c r="D26" s="898"/>
      <c r="E26" s="898"/>
      <c r="F26" s="898"/>
      <c r="G26" s="898"/>
      <c r="H26" s="900"/>
      <c r="I26" s="900"/>
      <c r="J26" s="898"/>
      <c r="K26" s="899"/>
      <c r="L26" s="899"/>
      <c r="M26" s="901"/>
    </row>
    <row r="27" spans="2:13" ht="10.5" customHeight="1">
      <c r="B27" s="902"/>
      <c r="C27" s="902"/>
      <c r="D27" s="902"/>
      <c r="E27" s="902"/>
      <c r="F27" s="902"/>
      <c r="G27" s="902"/>
      <c r="H27" s="903"/>
      <c r="I27" s="903"/>
      <c r="J27" s="898"/>
      <c r="K27" s="901"/>
      <c r="L27" s="901"/>
      <c r="M27" s="904"/>
    </row>
    <row r="28" spans="2:14" ht="10.5" customHeight="1">
      <c r="B28" s="905"/>
      <c r="C28" s="906"/>
      <c r="D28" s="906"/>
      <c r="E28" s="906"/>
      <c r="F28" s="906"/>
      <c r="G28" s="906"/>
      <c r="H28" s="884"/>
      <c r="I28" s="884"/>
      <c r="J28" s="899"/>
      <c r="K28" s="907"/>
      <c r="L28" s="907"/>
      <c r="M28" s="908"/>
      <c r="N28" s="510"/>
    </row>
    <row r="29" spans="2:13" ht="10.5" customHeight="1">
      <c r="B29" s="905"/>
      <c r="C29" s="906"/>
      <c r="D29" s="906"/>
      <c r="E29" s="906"/>
      <c r="F29" s="906"/>
      <c r="G29" s="906"/>
      <c r="H29" s="909"/>
      <c r="I29" s="909"/>
      <c r="J29" s="898"/>
      <c r="K29" s="901"/>
      <c r="L29" s="901"/>
      <c r="M29" s="904"/>
    </row>
    <row r="30" spans="2:13" ht="10.5" customHeight="1">
      <c r="B30" s="905"/>
      <c r="C30" s="906"/>
      <c r="D30" s="906"/>
      <c r="E30" s="906"/>
      <c r="F30" s="906"/>
      <c r="G30" s="906"/>
      <c r="H30" s="909"/>
      <c r="I30" s="909"/>
      <c r="J30" s="898"/>
      <c r="K30" s="901"/>
      <c r="L30" s="901"/>
      <c r="M30" s="904"/>
    </row>
    <row r="31" spans="2:13" ht="10.5" customHeight="1">
      <c r="B31" s="905"/>
      <c r="C31" s="906"/>
      <c r="D31" s="906"/>
      <c r="E31" s="906"/>
      <c r="F31" s="906"/>
      <c r="G31" s="906"/>
      <c r="H31" s="910"/>
      <c r="I31" s="910"/>
      <c r="J31" s="898"/>
      <c r="K31" s="901"/>
      <c r="L31" s="901"/>
      <c r="M31" s="904"/>
    </row>
    <row r="32" spans="2:13" ht="10.5" customHeight="1">
      <c r="B32" s="902"/>
      <c r="C32" s="902"/>
      <c r="D32" s="902"/>
      <c r="E32" s="902"/>
      <c r="F32" s="902"/>
      <c r="G32" s="902"/>
      <c r="H32" s="911"/>
      <c r="I32" s="912"/>
      <c r="J32" s="898"/>
      <c r="K32" s="901"/>
      <c r="L32" s="901"/>
      <c r="M32" s="904"/>
    </row>
    <row r="33" spans="2:13" ht="10.5" customHeight="1">
      <c r="B33" s="902"/>
      <c r="C33" s="902"/>
      <c r="D33" s="902"/>
      <c r="E33" s="902"/>
      <c r="F33" s="902"/>
      <c r="G33" s="902"/>
      <c r="H33" s="913"/>
      <c r="I33" s="914"/>
      <c r="J33" s="898"/>
      <c r="K33" s="901"/>
      <c r="L33" s="901"/>
      <c r="M33" s="904"/>
    </row>
    <row r="34" spans="2:13" ht="10.5" customHeight="1">
      <c r="B34" s="905"/>
      <c r="C34" s="906"/>
      <c r="D34" s="906"/>
      <c r="E34" s="906"/>
      <c r="F34" s="906"/>
      <c r="G34" s="906"/>
      <c r="H34" s="913"/>
      <c r="I34" s="914"/>
      <c r="J34" s="898"/>
      <c r="K34" s="901"/>
      <c r="L34" s="901"/>
      <c r="M34" s="904"/>
    </row>
    <row r="35" spans="2:13" ht="10.5" customHeight="1">
      <c r="B35" s="905"/>
      <c r="C35" s="906"/>
      <c r="D35" s="906"/>
      <c r="E35" s="906"/>
      <c r="F35" s="906"/>
      <c r="G35" s="906"/>
      <c r="H35" s="915"/>
      <c r="I35" s="914"/>
      <c r="J35" s="898"/>
      <c r="K35" s="901"/>
      <c r="L35" s="901"/>
      <c r="M35" s="904"/>
    </row>
    <row r="36" spans="2:13" ht="10.5" customHeight="1">
      <c r="B36" s="902"/>
      <c r="C36" s="902"/>
      <c r="D36" s="902"/>
      <c r="E36" s="902"/>
      <c r="F36" s="902"/>
      <c r="G36" s="902"/>
      <c r="H36" s="916"/>
      <c r="I36" s="914"/>
      <c r="J36" s="898"/>
      <c r="K36" s="901"/>
      <c r="L36" s="901"/>
      <c r="M36" s="904"/>
    </row>
    <row r="37" spans="2:13" ht="10.5" customHeight="1">
      <c r="B37" s="905"/>
      <c r="C37" s="906"/>
      <c r="D37" s="906"/>
      <c r="E37" s="906"/>
      <c r="F37" s="906"/>
      <c r="G37" s="906"/>
      <c r="H37" s="915"/>
      <c r="I37" s="914"/>
      <c r="J37" s="899"/>
      <c r="K37" s="907"/>
      <c r="L37" s="907"/>
      <c r="M37" s="908"/>
    </row>
    <row r="38" spans="2:13" ht="10.5" customHeight="1">
      <c r="B38" s="905"/>
      <c r="C38" s="906"/>
      <c r="D38" s="906"/>
      <c r="E38" s="906"/>
      <c r="F38" s="906"/>
      <c r="G38" s="906"/>
      <c r="H38" s="917"/>
      <c r="I38" s="914"/>
      <c r="J38" s="898"/>
      <c r="K38" s="901"/>
      <c r="L38" s="901"/>
      <c r="M38" s="904"/>
    </row>
    <row r="39" spans="2:13" ht="10.5" customHeight="1">
      <c r="B39" s="905"/>
      <c r="C39" s="905"/>
      <c r="D39" s="905"/>
      <c r="E39" s="905"/>
      <c r="F39" s="905"/>
      <c r="G39" s="905"/>
      <c r="H39" s="918"/>
      <c r="I39" s="919"/>
      <c r="J39" s="898"/>
      <c r="K39" s="898"/>
      <c r="L39" s="898"/>
      <c r="M39" s="898"/>
    </row>
    <row r="40" spans="2:13" ht="10.5" customHeight="1">
      <c r="B40" s="905"/>
      <c r="C40" s="905"/>
      <c r="D40" s="905"/>
      <c r="E40" s="905"/>
      <c r="F40" s="905"/>
      <c r="G40" s="905"/>
      <c r="H40" s="920"/>
      <c r="I40" s="914"/>
      <c r="J40" s="898"/>
      <c r="K40" s="898"/>
      <c r="L40" s="898"/>
      <c r="M40" s="898"/>
    </row>
    <row r="41" spans="2:13" ht="10.5" customHeight="1">
      <c r="B41" s="905"/>
      <c r="C41" s="905"/>
      <c r="D41" s="905"/>
      <c r="E41" s="905"/>
      <c r="F41" s="905"/>
      <c r="G41" s="905"/>
      <c r="H41" s="920"/>
      <c r="I41" s="914"/>
      <c r="J41" s="898"/>
      <c r="K41" s="898"/>
      <c r="L41" s="898"/>
      <c r="M41" s="898"/>
    </row>
    <row r="42" spans="2:13" ht="10.5" customHeight="1">
      <c r="B42" s="898"/>
      <c r="C42" s="898"/>
      <c r="D42" s="898"/>
      <c r="E42" s="898"/>
      <c r="F42" s="898"/>
      <c r="G42" s="898"/>
      <c r="H42" s="921"/>
      <c r="I42" s="914"/>
      <c r="J42" s="898"/>
      <c r="K42" s="898"/>
      <c r="L42" s="898"/>
      <c r="M42" s="898"/>
    </row>
    <row r="43" spans="2:13" ht="10.5" customHeight="1">
      <c r="B43" s="898"/>
      <c r="C43" s="898"/>
      <c r="D43" s="898"/>
      <c r="E43" s="898"/>
      <c r="F43" s="898"/>
      <c r="G43" s="898"/>
      <c r="H43" s="920"/>
      <c r="I43" s="914"/>
      <c r="J43" s="898"/>
      <c r="K43" s="898"/>
      <c r="L43" s="898"/>
      <c r="M43" s="898"/>
    </row>
    <row r="44" spans="2:13" ht="10.5" customHeight="1">
      <c r="B44" s="898"/>
      <c r="C44" s="898"/>
      <c r="D44" s="898"/>
      <c r="E44" s="898"/>
      <c r="F44" s="898"/>
      <c r="G44" s="898"/>
      <c r="H44" s="898"/>
      <c r="I44" s="898"/>
      <c r="J44" s="898"/>
      <c r="K44" s="898"/>
      <c r="L44" s="898"/>
      <c r="M44" s="898"/>
    </row>
    <row r="45" spans="2:13" ht="10.5" customHeight="1">
      <c r="B45" s="898"/>
      <c r="C45" s="898"/>
      <c r="D45" s="898"/>
      <c r="E45" s="898"/>
      <c r="F45" s="898"/>
      <c r="G45" s="898"/>
      <c r="H45" s="898"/>
      <c r="I45" s="898"/>
      <c r="J45" s="898"/>
      <c r="K45" s="898"/>
      <c r="L45" s="898"/>
      <c r="M45" s="898"/>
    </row>
  </sheetData>
  <mergeCells count="18">
    <mergeCell ref="N3:O3"/>
    <mergeCell ref="H3:L3"/>
    <mergeCell ref="C17:G17"/>
    <mergeCell ref="B5:G5"/>
    <mergeCell ref="C6:G6"/>
    <mergeCell ref="C7:G7"/>
    <mergeCell ref="C8:G8"/>
    <mergeCell ref="B10:G10"/>
    <mergeCell ref="C9:G9"/>
    <mergeCell ref="C13:G13"/>
    <mergeCell ref="B11:G11"/>
    <mergeCell ref="C12:G12"/>
    <mergeCell ref="B20:G20"/>
    <mergeCell ref="C19:G19"/>
    <mergeCell ref="C16:G16"/>
    <mergeCell ref="B14:G14"/>
    <mergeCell ref="C15:G15"/>
    <mergeCell ref="C18:G18"/>
  </mergeCells>
  <printOptions/>
  <pageMargins left="0.3937007874015748" right="0.3937007874015748" top="0.984251968503937" bottom="0.984251968503937" header="0.5118110236220472" footer="0.5118110236220472"/>
  <pageSetup horizontalDpi="600" verticalDpi="600" orientation="landscape" paperSize="9" r:id="rId2"/>
  <ignoredErrors>
    <ignoredError sqref="M11 M14" formula="1"/>
  </ignoredErrors>
  <drawing r:id="rId1"/>
</worksheet>
</file>

<file path=xl/worksheets/sheet47.xml><?xml version="1.0" encoding="utf-8"?>
<worksheet xmlns="http://schemas.openxmlformats.org/spreadsheetml/2006/main" xmlns:r="http://schemas.openxmlformats.org/officeDocument/2006/relationships">
  <dimension ref="B1:L42"/>
  <sheetViews>
    <sheetView showGridLines="0" workbookViewId="0" topLeftCell="A1">
      <selection activeCell="A1" sqref="A1"/>
    </sheetView>
  </sheetViews>
  <sheetFormatPr defaultColWidth="11.421875" defaultRowHeight="12.75"/>
  <cols>
    <col min="1" max="1" width="3.7109375" style="98" customWidth="1"/>
    <col min="2" max="2" width="1.8515625" style="98" customWidth="1"/>
    <col min="3" max="3" width="37.57421875" style="98" customWidth="1"/>
    <col min="4" max="4" width="11.421875" style="98" customWidth="1"/>
    <col min="5" max="5" width="10.421875" style="98" customWidth="1"/>
    <col min="6" max="6" width="8.28125" style="98" customWidth="1"/>
    <col min="7" max="7" width="9.28125" style="98" customWidth="1"/>
    <col min="8" max="8" width="10.421875" style="98" customWidth="1"/>
    <col min="9" max="9" width="24.28125" style="924" customWidth="1"/>
    <col min="10" max="16384" width="11.421875" style="98" customWidth="1"/>
  </cols>
  <sheetData>
    <row r="1" spans="2:9" s="105" customFormat="1" ht="15" customHeight="1">
      <c r="B1" s="365" t="s">
        <v>535</v>
      </c>
      <c r="I1" s="854"/>
    </row>
    <row r="3" spans="2:8" ht="50.25" customHeight="1">
      <c r="B3" s="3"/>
      <c r="C3" s="3"/>
      <c r="D3" s="922" t="s">
        <v>536</v>
      </c>
      <c r="E3" s="923"/>
      <c r="F3" s="923"/>
      <c r="G3" s="922" t="s">
        <v>537</v>
      </c>
      <c r="H3" s="281"/>
    </row>
    <row r="4" spans="2:9" s="511" customFormat="1" ht="13.5" customHeight="1">
      <c r="B4" s="598"/>
      <c r="C4" s="598"/>
      <c r="D4" s="24">
        <v>2006</v>
      </c>
      <c r="E4" s="24">
        <v>2007</v>
      </c>
      <c r="F4" s="24">
        <v>2008</v>
      </c>
      <c r="G4" s="24" t="s">
        <v>522</v>
      </c>
      <c r="H4" s="537" t="s">
        <v>523</v>
      </c>
      <c r="I4" s="896"/>
    </row>
    <row r="5" spans="2:12" s="511" customFormat="1" ht="13.5" customHeight="1">
      <c r="B5" s="925" t="s">
        <v>638</v>
      </c>
      <c r="C5" s="894"/>
      <c r="D5" s="926">
        <f>D6+D7+D8+D9</f>
        <v>22282.244934000002</v>
      </c>
      <c r="E5" s="926">
        <f>E6+E7+E8+E9</f>
        <v>27495</v>
      </c>
      <c r="F5" s="927">
        <f>F6+F7+F8+F9</f>
        <v>28441</v>
      </c>
      <c r="G5" s="928" t="s">
        <v>538</v>
      </c>
      <c r="H5" s="929">
        <f aca="true" t="shared" si="0" ref="G5:H10">(F5-E5)/E5</f>
        <v>0.034406255682851425</v>
      </c>
      <c r="I5" s="896"/>
      <c r="J5" s="897"/>
      <c r="L5" s="864"/>
    </row>
    <row r="6" spans="2:12" s="511" customFormat="1" ht="13.5" customHeight="1">
      <c r="B6" s="597"/>
      <c r="C6" s="597" t="s">
        <v>25</v>
      </c>
      <c r="D6" s="930">
        <v>2373.439256</v>
      </c>
      <c r="E6" s="930">
        <v>3405</v>
      </c>
      <c r="F6" s="931">
        <v>4091</v>
      </c>
      <c r="G6" s="118">
        <f t="shared" si="0"/>
        <v>0.43462698335010597</v>
      </c>
      <c r="H6" s="932">
        <f t="shared" si="0"/>
        <v>0.2014684287812041</v>
      </c>
      <c r="I6" s="896"/>
      <c r="J6" s="897"/>
      <c r="L6" s="864"/>
    </row>
    <row r="7" spans="2:12" s="511" customFormat="1" ht="13.5" customHeight="1">
      <c r="B7" s="597"/>
      <c r="C7" s="495" t="s">
        <v>524</v>
      </c>
      <c r="D7" s="933">
        <v>11009.359471</v>
      </c>
      <c r="E7" s="933">
        <v>15095</v>
      </c>
      <c r="F7" s="931">
        <v>15878</v>
      </c>
      <c r="G7" s="934" t="s">
        <v>538</v>
      </c>
      <c r="H7" s="932">
        <f t="shared" si="0"/>
        <v>0.05187148062272275</v>
      </c>
      <c r="I7" s="896"/>
      <c r="J7" s="935"/>
      <c r="K7" s="898"/>
      <c r="L7" s="864"/>
    </row>
    <row r="8" spans="2:12" s="511" customFormat="1" ht="13.5" customHeight="1">
      <c r="B8" s="597"/>
      <c r="C8" s="495" t="s">
        <v>26</v>
      </c>
      <c r="D8" s="933">
        <v>6877</v>
      </c>
      <c r="E8" s="933">
        <v>6909</v>
      </c>
      <c r="F8" s="931">
        <v>6346</v>
      </c>
      <c r="G8" s="118">
        <f t="shared" si="0"/>
        <v>0.004653191798749455</v>
      </c>
      <c r="H8" s="932">
        <f t="shared" si="0"/>
        <v>-0.08148791431466204</v>
      </c>
      <c r="I8" s="896"/>
      <c r="J8" s="897"/>
      <c r="L8" s="864"/>
    </row>
    <row r="9" spans="2:12" s="511" customFormat="1" ht="13.5" customHeight="1">
      <c r="B9" s="936"/>
      <c r="C9" s="936" t="s">
        <v>525</v>
      </c>
      <c r="D9" s="937">
        <v>2022.446207</v>
      </c>
      <c r="E9" s="937">
        <v>2086</v>
      </c>
      <c r="F9" s="938">
        <v>2126</v>
      </c>
      <c r="G9" s="129">
        <f t="shared" si="0"/>
        <v>0.0314242192351176</v>
      </c>
      <c r="H9" s="939">
        <f t="shared" si="0"/>
        <v>0.019175455417066157</v>
      </c>
      <c r="I9" s="896"/>
      <c r="J9" s="897"/>
      <c r="L9" s="864"/>
    </row>
    <row r="10" spans="2:12" s="510" customFormat="1" ht="13.5" customHeight="1">
      <c r="B10" s="925" t="s">
        <v>539</v>
      </c>
      <c r="C10" s="894"/>
      <c r="D10" s="926">
        <f>D12+D13+D15+D17+D18+D19+D16</f>
        <v>75446</v>
      </c>
      <c r="E10" s="926">
        <f>E12+E13+E15+E17+E18+E19</f>
        <v>83280</v>
      </c>
      <c r="F10" s="927">
        <f>F12+F13+F15+F16+F17+F18+F19</f>
        <v>97333</v>
      </c>
      <c r="G10" s="940">
        <f t="shared" si="0"/>
        <v>0.10383585610900511</v>
      </c>
      <c r="H10" s="929">
        <f t="shared" si="0"/>
        <v>0.16874399615754082</v>
      </c>
      <c r="I10" s="941"/>
      <c r="J10" s="942"/>
      <c r="L10" s="943"/>
    </row>
    <row r="11" spans="2:12" s="511" customFormat="1" ht="13.5" customHeight="1">
      <c r="B11" s="866" t="s">
        <v>540</v>
      </c>
      <c r="C11" s="891"/>
      <c r="D11" s="930"/>
      <c r="E11" s="930"/>
      <c r="F11" s="944"/>
      <c r="G11" s="118"/>
      <c r="H11" s="932"/>
      <c r="I11" s="896"/>
      <c r="J11" s="897"/>
      <c r="L11" s="864"/>
    </row>
    <row r="12" spans="2:12" s="511" customFormat="1" ht="13.5" customHeight="1">
      <c r="B12" s="597"/>
      <c r="C12" s="597" t="s">
        <v>527</v>
      </c>
      <c r="D12" s="933">
        <v>12612</v>
      </c>
      <c r="E12" s="933">
        <v>14704</v>
      </c>
      <c r="F12" s="931">
        <v>16194</v>
      </c>
      <c r="G12" s="118">
        <f>(E12-D12)/D12</f>
        <v>0.16587377101173487</v>
      </c>
      <c r="H12" s="932">
        <f>(F12-E12)/E12</f>
        <v>0.1013329706202394</v>
      </c>
      <c r="I12" s="896"/>
      <c r="J12" s="897"/>
      <c r="L12" s="864"/>
    </row>
    <row r="13" spans="2:12" s="511" customFormat="1" ht="13.5" customHeight="1">
      <c r="B13" s="597"/>
      <c r="C13" s="597" t="s">
        <v>528</v>
      </c>
      <c r="D13" s="933">
        <v>2214</v>
      </c>
      <c r="E13" s="933">
        <v>2461</v>
      </c>
      <c r="F13" s="931">
        <v>2740</v>
      </c>
      <c r="G13" s="118">
        <f>(E13-D13)/D13</f>
        <v>0.11156278229448961</v>
      </c>
      <c r="H13" s="932">
        <f>(F13-E13)/E13</f>
        <v>0.11336854937017472</v>
      </c>
      <c r="I13" s="896"/>
      <c r="J13" s="897"/>
      <c r="L13" s="864"/>
    </row>
    <row r="14" spans="2:12" s="511" customFormat="1" ht="13.5" customHeight="1">
      <c r="B14" s="866" t="s">
        <v>529</v>
      </c>
      <c r="C14" s="891"/>
      <c r="D14" s="933"/>
      <c r="E14" s="933"/>
      <c r="F14" s="944"/>
      <c r="G14" s="118"/>
      <c r="H14" s="932"/>
      <c r="I14" s="896"/>
      <c r="J14" s="897"/>
      <c r="L14" s="864"/>
    </row>
    <row r="15" spans="2:12" s="511" customFormat="1" ht="13.5" customHeight="1">
      <c r="B15" s="597"/>
      <c r="C15" s="597" t="s">
        <v>530</v>
      </c>
      <c r="D15" s="933">
        <v>761</v>
      </c>
      <c r="E15" s="933">
        <v>1402</v>
      </c>
      <c r="F15" s="931">
        <v>1859</v>
      </c>
      <c r="G15" s="118">
        <f aca="true" t="shared" si="1" ref="G15:H19">(E15-D15)/D15</f>
        <v>0.8423127463863338</v>
      </c>
      <c r="H15" s="932">
        <f t="shared" si="1"/>
        <v>0.325962910128388</v>
      </c>
      <c r="I15" s="896"/>
      <c r="J15" s="897"/>
      <c r="L15" s="864"/>
    </row>
    <row r="16" spans="2:12" s="511" customFormat="1" ht="13.5" customHeight="1">
      <c r="B16" s="597"/>
      <c r="C16" s="597" t="s">
        <v>541</v>
      </c>
      <c r="D16" s="933">
        <v>26</v>
      </c>
      <c r="E16" s="933">
        <v>59</v>
      </c>
      <c r="F16" s="931">
        <v>108</v>
      </c>
      <c r="G16" s="118">
        <f t="shared" si="1"/>
        <v>1.2692307692307692</v>
      </c>
      <c r="H16" s="932">
        <f t="shared" si="1"/>
        <v>0.8305084745762712</v>
      </c>
      <c r="I16" s="896"/>
      <c r="J16" s="897"/>
      <c r="L16" s="864"/>
    </row>
    <row r="17" spans="2:10" s="511" customFormat="1" ht="13.5" customHeight="1">
      <c r="B17" s="597"/>
      <c r="C17" s="540" t="s">
        <v>542</v>
      </c>
      <c r="D17" s="933">
        <v>35323</v>
      </c>
      <c r="E17" s="933">
        <v>36830</v>
      </c>
      <c r="F17" s="931">
        <v>42023</v>
      </c>
      <c r="G17" s="118">
        <f t="shared" si="1"/>
        <v>0.04266342043427795</v>
      </c>
      <c r="H17" s="932">
        <f t="shared" si="1"/>
        <v>0.14099918544664675</v>
      </c>
      <c r="I17" s="896"/>
      <c r="J17" s="897"/>
    </row>
    <row r="18" spans="2:10" s="511" customFormat="1" ht="13.5" customHeight="1">
      <c r="B18" s="597"/>
      <c r="C18" s="540" t="s">
        <v>532</v>
      </c>
      <c r="D18" s="933">
        <v>3050</v>
      </c>
      <c r="E18" s="933">
        <v>2803</v>
      </c>
      <c r="F18" s="931">
        <v>2864</v>
      </c>
      <c r="G18" s="118">
        <f t="shared" si="1"/>
        <v>-0.08098360655737705</v>
      </c>
      <c r="H18" s="932">
        <f t="shared" si="1"/>
        <v>0.02176239743132358</v>
      </c>
      <c r="I18" s="896"/>
      <c r="J18" s="897"/>
    </row>
    <row r="19" spans="2:10" s="511" customFormat="1" ht="13.5" customHeight="1">
      <c r="B19" s="597"/>
      <c r="C19" s="540" t="s">
        <v>533</v>
      </c>
      <c r="D19" s="933">
        <v>21460</v>
      </c>
      <c r="E19" s="933">
        <v>25080</v>
      </c>
      <c r="F19" s="931">
        <v>31545</v>
      </c>
      <c r="G19" s="118">
        <f t="shared" si="1"/>
        <v>0.16868592730661697</v>
      </c>
      <c r="H19" s="932">
        <f t="shared" si="1"/>
        <v>0.2577751196172249</v>
      </c>
      <c r="I19" s="896"/>
      <c r="J19" s="897"/>
    </row>
    <row r="20" spans="2:10" s="510" customFormat="1" ht="13.5" customHeight="1">
      <c r="B20" s="925" t="s">
        <v>534</v>
      </c>
      <c r="C20" s="894"/>
      <c r="D20" s="927">
        <f>D5+D10</f>
        <v>97728.244934</v>
      </c>
      <c r="E20" s="927">
        <f>E5+E10</f>
        <v>110775</v>
      </c>
      <c r="F20" s="945">
        <f>F5+F10</f>
        <v>125774</v>
      </c>
      <c r="G20" s="928" t="s">
        <v>538</v>
      </c>
      <c r="H20" s="929">
        <f>(F20-E20)/E20</f>
        <v>0.13540058677499436</v>
      </c>
      <c r="I20" s="941"/>
      <c r="J20" s="942"/>
    </row>
    <row r="21" spans="2:7" ht="11.25">
      <c r="B21" s="455"/>
      <c r="C21" s="455"/>
      <c r="D21" s="455"/>
      <c r="E21" s="455"/>
      <c r="F21" s="455"/>
      <c r="G21" s="455"/>
    </row>
    <row r="22" spans="2:7" ht="11.25">
      <c r="B22" s="455"/>
      <c r="C22" s="455"/>
      <c r="D22" s="455"/>
      <c r="E22" s="946"/>
      <c r="F22" s="946"/>
      <c r="G22" s="455"/>
    </row>
    <row r="23" spans="2:7" ht="11.25">
      <c r="B23" s="455"/>
      <c r="C23" s="455"/>
      <c r="D23" s="455"/>
      <c r="E23" s="946"/>
      <c r="F23" s="946"/>
      <c r="G23" s="947"/>
    </row>
    <row r="24" spans="2:7" ht="11.25">
      <c r="B24" s="948"/>
      <c r="C24" s="948"/>
      <c r="D24" s="455"/>
      <c r="E24" s="947"/>
      <c r="F24" s="947"/>
      <c r="G24" s="949"/>
    </row>
    <row r="25" spans="2:8" ht="11.25">
      <c r="B25" s="950"/>
      <c r="C25" s="951"/>
      <c r="D25" s="946"/>
      <c r="E25" s="952"/>
      <c r="F25" s="952"/>
      <c r="G25" s="953"/>
      <c r="H25" s="312"/>
    </row>
    <row r="26" spans="2:7" ht="15.75" customHeight="1">
      <c r="B26" s="950"/>
      <c r="C26" s="951"/>
      <c r="D26" s="455"/>
      <c r="E26" s="947"/>
      <c r="F26" s="947"/>
      <c r="G26" s="949"/>
    </row>
    <row r="27" spans="2:7" ht="11.25">
      <c r="B27" s="950"/>
      <c r="C27" s="951"/>
      <c r="D27" s="455"/>
      <c r="E27" s="947"/>
      <c r="F27" s="947"/>
      <c r="G27" s="949"/>
    </row>
    <row r="28" spans="2:7" ht="11.25">
      <c r="B28" s="950"/>
      <c r="C28" s="951"/>
      <c r="D28" s="455"/>
      <c r="E28" s="947"/>
      <c r="F28" s="947"/>
      <c r="G28" s="949"/>
    </row>
    <row r="29" spans="2:7" ht="11.25">
      <c r="B29" s="948"/>
      <c r="C29" s="948"/>
      <c r="D29" s="455"/>
      <c r="E29" s="947"/>
      <c r="F29" s="947"/>
      <c r="G29" s="949"/>
    </row>
    <row r="30" spans="2:7" ht="11.25">
      <c r="B30" s="954"/>
      <c r="C30" s="954"/>
      <c r="D30" s="455"/>
      <c r="E30" s="947"/>
      <c r="F30" s="947"/>
      <c r="G30" s="949"/>
    </row>
    <row r="31" spans="2:7" ht="11.25">
      <c r="B31" s="950"/>
      <c r="C31" s="951"/>
      <c r="D31" s="455"/>
      <c r="E31" s="947"/>
      <c r="F31" s="947"/>
      <c r="G31" s="949"/>
    </row>
    <row r="32" spans="2:7" ht="11.25">
      <c r="B32" s="950"/>
      <c r="C32" s="951"/>
      <c r="D32" s="455"/>
      <c r="E32" s="947"/>
      <c r="F32" s="947"/>
      <c r="G32" s="949"/>
    </row>
    <row r="33" spans="2:7" ht="11.25">
      <c r="B33" s="954"/>
      <c r="C33" s="954"/>
      <c r="D33" s="455"/>
      <c r="E33" s="947"/>
      <c r="F33" s="947"/>
      <c r="G33" s="949"/>
    </row>
    <row r="34" spans="2:7" ht="11.25">
      <c r="B34" s="950"/>
      <c r="C34" s="951"/>
      <c r="D34" s="946"/>
      <c r="E34" s="952"/>
      <c r="F34" s="952"/>
      <c r="G34" s="953"/>
    </row>
    <row r="35" spans="2:7" ht="11.25">
      <c r="B35" s="950"/>
      <c r="C35" s="951"/>
      <c r="D35" s="455"/>
      <c r="E35" s="947"/>
      <c r="F35" s="947"/>
      <c r="G35" s="949"/>
    </row>
    <row r="36" spans="2:7" ht="11.25">
      <c r="B36" s="950"/>
      <c r="C36" s="950"/>
      <c r="D36" s="455"/>
      <c r="E36" s="455"/>
      <c r="F36" s="455"/>
      <c r="G36" s="455"/>
    </row>
    <row r="37" spans="2:7" ht="11.25">
      <c r="B37" s="950"/>
      <c r="C37" s="950"/>
      <c r="D37" s="455"/>
      <c r="E37" s="455"/>
      <c r="F37" s="455"/>
      <c r="G37" s="455"/>
    </row>
    <row r="38" spans="2:7" ht="11.25">
      <c r="B38" s="950"/>
      <c r="C38" s="950"/>
      <c r="D38" s="455"/>
      <c r="E38" s="455"/>
      <c r="F38" s="455"/>
      <c r="G38" s="455"/>
    </row>
    <row r="39" spans="2:7" ht="11.25">
      <c r="B39" s="455"/>
      <c r="C39" s="455"/>
      <c r="D39" s="455"/>
      <c r="E39" s="455"/>
      <c r="F39" s="455"/>
      <c r="G39" s="455"/>
    </row>
    <row r="40" spans="2:7" ht="11.25">
      <c r="B40" s="455"/>
      <c r="C40" s="455"/>
      <c r="D40" s="455"/>
      <c r="E40" s="455"/>
      <c r="F40" s="455"/>
      <c r="G40" s="455"/>
    </row>
    <row r="41" spans="2:7" ht="11.25">
      <c r="B41" s="455"/>
      <c r="C41" s="455"/>
      <c r="D41" s="455"/>
      <c r="E41" s="455"/>
      <c r="F41" s="455"/>
      <c r="G41" s="455"/>
    </row>
    <row r="42" spans="2:7" ht="11.25">
      <c r="B42" s="455"/>
      <c r="C42" s="455"/>
      <c r="D42" s="455"/>
      <c r="E42" s="455"/>
      <c r="F42" s="455"/>
      <c r="G42" s="455"/>
    </row>
  </sheetData>
  <mergeCells count="7">
    <mergeCell ref="B20:C20"/>
    <mergeCell ref="B10:C10"/>
    <mergeCell ref="D3:F3"/>
    <mergeCell ref="G3:H3"/>
    <mergeCell ref="B14:C14"/>
    <mergeCell ref="B11:C11"/>
    <mergeCell ref="B5:C5"/>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B1:N14"/>
  <sheetViews>
    <sheetView showGridLines="0" workbookViewId="0" topLeftCell="A1">
      <selection activeCell="A1" sqref="A1"/>
    </sheetView>
  </sheetViews>
  <sheetFormatPr defaultColWidth="11.421875" defaultRowHeight="12.75"/>
  <cols>
    <col min="1" max="1" width="3.7109375" style="105" customWidth="1"/>
    <col min="2" max="2" width="35.00390625" style="105" customWidth="1"/>
    <col min="3" max="12" width="15.28125" style="105" customWidth="1"/>
    <col min="13" max="16384" width="11.421875" style="105" customWidth="1"/>
  </cols>
  <sheetData>
    <row r="1" ht="15" customHeight="1">
      <c r="B1" s="365" t="s">
        <v>543</v>
      </c>
    </row>
    <row r="2" ht="11.25">
      <c r="B2" s="955"/>
    </row>
    <row r="3" spans="2:12" ht="11.25" customHeight="1">
      <c r="B3" s="956" t="s">
        <v>544</v>
      </c>
      <c r="C3" s="382"/>
      <c r="D3" s="382"/>
      <c r="E3" s="382"/>
      <c r="F3" s="382"/>
      <c r="G3" s="382"/>
      <c r="H3" s="382"/>
      <c r="I3" s="382"/>
      <c r="J3" s="382"/>
      <c r="K3" s="382"/>
      <c r="L3" s="382"/>
    </row>
    <row r="4" spans="2:12" ht="10.5" customHeight="1">
      <c r="B4" s="957"/>
      <c r="C4" s="339">
        <v>2004</v>
      </c>
      <c r="D4" s="339"/>
      <c r="E4" s="339">
        <v>2005</v>
      </c>
      <c r="F4" s="339"/>
      <c r="G4" s="339">
        <v>2006</v>
      </c>
      <c r="H4" s="339"/>
      <c r="I4" s="339">
        <v>2007</v>
      </c>
      <c r="J4" s="339"/>
      <c r="K4" s="339">
        <v>2008</v>
      </c>
      <c r="L4" s="567"/>
    </row>
    <row r="5" spans="2:12" ht="36" customHeight="1">
      <c r="B5" s="958"/>
      <c r="C5" s="959" t="s">
        <v>545</v>
      </c>
      <c r="D5" s="959" t="s">
        <v>546</v>
      </c>
      <c r="E5" s="959" t="s">
        <v>545</v>
      </c>
      <c r="F5" s="959" t="s">
        <v>546</v>
      </c>
      <c r="G5" s="959" t="s">
        <v>545</v>
      </c>
      <c r="H5" s="959" t="s">
        <v>546</v>
      </c>
      <c r="I5" s="959" t="s">
        <v>545</v>
      </c>
      <c r="J5" s="959" t="s">
        <v>546</v>
      </c>
      <c r="K5" s="959" t="s">
        <v>545</v>
      </c>
      <c r="L5" s="959" t="s">
        <v>546</v>
      </c>
    </row>
    <row r="6" spans="2:12" ht="16.5" customHeight="1">
      <c r="B6" s="960" t="s">
        <v>547</v>
      </c>
      <c r="C6" s="961">
        <f>192397.767650795/1000</f>
        <v>192.397767650795</v>
      </c>
      <c r="D6" s="961">
        <f>199053.26804687/1000</f>
        <v>199.05326804687002</v>
      </c>
      <c r="E6" s="961">
        <f>200091.259372361/1000</f>
        <v>200.091259372361</v>
      </c>
      <c r="F6" s="961">
        <f>210949.442453441/1000</f>
        <v>210.949442453441</v>
      </c>
      <c r="G6" s="961">
        <f>211182.74698506/1000</f>
        <v>211.18274698506</v>
      </c>
      <c r="H6" s="962">
        <f>219008.71080401/1000</f>
        <v>219.00871080401</v>
      </c>
      <c r="I6" s="961">
        <f>225660.8682887/1000</f>
        <v>225.66086828870002</v>
      </c>
      <c r="J6" s="961">
        <f>232415.86587608/1000</f>
        <v>232.41586587608</v>
      </c>
      <c r="K6" s="961">
        <f>229657.661279144/1000</f>
        <v>229.657661279144</v>
      </c>
      <c r="L6" s="963">
        <f>245263.03944735/1000</f>
        <v>245.26303944735</v>
      </c>
    </row>
    <row r="7" spans="2:12" s="968" customFormat="1" ht="16.5" customHeight="1">
      <c r="B7" s="964" t="s">
        <v>548</v>
      </c>
      <c r="C7" s="965">
        <f>142967.710267585/1000</f>
        <v>142.967710267585</v>
      </c>
      <c r="D7" s="965">
        <f>146016.99621321/1000</f>
        <v>146.01699621320998</v>
      </c>
      <c r="E7" s="966">
        <f>147797.337596681/1000</f>
        <v>147.797337596681</v>
      </c>
      <c r="F7" s="966">
        <f>154198.606130841/1000</f>
        <v>154.198606130841</v>
      </c>
      <c r="G7" s="966">
        <f>157518.9425648/1000</f>
        <v>157.5189425648</v>
      </c>
      <c r="H7" s="966">
        <f>161946.10855214/1000</f>
        <v>161.94610855214</v>
      </c>
      <c r="I7" s="966">
        <f>167862.43247832/1000</f>
        <v>167.86243247832</v>
      </c>
      <c r="J7" s="966">
        <f>171160.81756011/1000</f>
        <v>171.16081756011002</v>
      </c>
      <c r="K7" s="966">
        <f>171574.629982104/1000</f>
        <v>171.574629982104</v>
      </c>
      <c r="L7" s="967">
        <f>179557.57527209/1000</f>
        <v>179.55757527209</v>
      </c>
    </row>
    <row r="8" spans="2:12" s="968" customFormat="1" ht="16.5" customHeight="1">
      <c r="B8" s="969" t="s">
        <v>549</v>
      </c>
      <c r="C8" s="970">
        <f>49430.05738321/1000</f>
        <v>49.43005738321</v>
      </c>
      <c r="D8" s="970">
        <f>53036.27183366/1000</f>
        <v>53.03627183366</v>
      </c>
      <c r="E8" s="971">
        <f>52293.92177568/1000</f>
        <v>52.29392177568</v>
      </c>
      <c r="F8" s="971">
        <f>56750.8363226/1000</f>
        <v>56.7508363226</v>
      </c>
      <c r="G8" s="971">
        <f>53663.80442026/1000</f>
        <v>53.66380442026</v>
      </c>
      <c r="H8" s="971">
        <f>57062.60225187/1000</f>
        <v>57.06260225187</v>
      </c>
      <c r="I8" s="971">
        <f>57798.43581038/1000</f>
        <v>57.79843581038</v>
      </c>
      <c r="J8" s="971">
        <f>61255.0483159699/1000</f>
        <v>61.2550483159699</v>
      </c>
      <c r="K8" s="971">
        <f>58083.03129704/1000</f>
        <v>58.083031297039994</v>
      </c>
      <c r="L8" s="972">
        <f>65705.46417526/1000</f>
        <v>65.70546417526</v>
      </c>
    </row>
    <row r="9" spans="2:13" ht="49.5" customHeight="1">
      <c r="B9" s="973" t="s">
        <v>550</v>
      </c>
      <c r="C9" s="974">
        <v>7.989</v>
      </c>
      <c r="D9" s="975">
        <v>3.338052335</v>
      </c>
      <c r="E9" s="975">
        <v>8.742</v>
      </c>
      <c r="F9" s="975">
        <v>4.005</v>
      </c>
      <c r="G9" s="975">
        <v>9.872</v>
      </c>
      <c r="H9" s="975">
        <v>4.724</v>
      </c>
      <c r="I9" s="975">
        <v>10.829</v>
      </c>
      <c r="J9" s="975">
        <v>4.648</v>
      </c>
      <c r="K9" s="975">
        <v>12.157</v>
      </c>
      <c r="L9" s="976">
        <v>6.042</v>
      </c>
      <c r="M9" s="977"/>
    </row>
    <row r="10" spans="2:14" ht="16.5" customHeight="1">
      <c r="B10" s="973" t="s">
        <v>551</v>
      </c>
      <c r="C10" s="978">
        <f aca="true" t="shared" si="0" ref="C10:L10">C9/C6</f>
        <v>0.04152335080363386</v>
      </c>
      <c r="D10" s="978">
        <f t="shared" si="0"/>
        <v>0.016769643461538176</v>
      </c>
      <c r="E10" s="978">
        <f t="shared" si="0"/>
        <v>0.04369006436074014</v>
      </c>
      <c r="F10" s="978">
        <f t="shared" si="0"/>
        <v>0.01898559177696784</v>
      </c>
      <c r="G10" s="978">
        <f t="shared" si="0"/>
        <v>0.04674624296225482</v>
      </c>
      <c r="H10" s="978">
        <f t="shared" si="0"/>
        <v>0.02156991830442529</v>
      </c>
      <c r="I10" s="978">
        <f t="shared" si="0"/>
        <v>0.04798793907921103</v>
      </c>
      <c r="J10" s="978">
        <f t="shared" si="0"/>
        <v>0.01999863469939798</v>
      </c>
      <c r="K10" s="978">
        <f t="shared" si="0"/>
        <v>0.05293531220464457</v>
      </c>
      <c r="L10" s="979">
        <f t="shared" si="0"/>
        <v>0.024634775845616238</v>
      </c>
      <c r="M10" s="980"/>
      <c r="N10" s="981"/>
    </row>
    <row r="11" ht="11.25"/>
    <row r="12" ht="11.25"/>
    <row r="13" ht="11.25"/>
    <row r="14" spans="3:8" ht="11.25">
      <c r="C14" s="982"/>
      <c r="G14" s="983"/>
      <c r="H14" s="984"/>
    </row>
    <row r="15" ht="11.25"/>
  </sheetData>
  <mergeCells count="6">
    <mergeCell ref="B3:L3"/>
    <mergeCell ref="G4:H4"/>
    <mergeCell ref="I4:J4"/>
    <mergeCell ref="K4:L4"/>
    <mergeCell ref="C4:D4"/>
    <mergeCell ref="E4:F4"/>
  </mergeCells>
  <printOptions/>
  <pageMargins left="0.1968503937007874" right="0.1968503937007874" top="0.984251968503937" bottom="0.984251968503937" header="0.5118110236220472" footer="0.5118110236220472"/>
  <pageSetup fitToHeight="1" fitToWidth="1" horizontalDpi="600" verticalDpi="600" orientation="landscape" paperSize="9" scale="92" r:id="rId2"/>
  <drawing r:id="rId1"/>
</worksheet>
</file>

<file path=xl/worksheets/sheet49.xml><?xml version="1.0" encoding="utf-8"?>
<worksheet xmlns="http://schemas.openxmlformats.org/spreadsheetml/2006/main" xmlns:r="http://schemas.openxmlformats.org/officeDocument/2006/relationships">
  <sheetPr>
    <pageSetUpPr fitToPage="1"/>
  </sheetPr>
  <dimension ref="B1:P41"/>
  <sheetViews>
    <sheetView showGridLines="0" workbookViewId="0" topLeftCell="A1">
      <selection activeCell="A1" sqref="A1"/>
    </sheetView>
  </sheetViews>
  <sheetFormatPr defaultColWidth="11.421875" defaultRowHeight="12.75" customHeight="1"/>
  <cols>
    <col min="1" max="1" width="3.7109375" style="98" customWidth="1"/>
    <col min="2" max="2" width="0.71875" style="98" customWidth="1"/>
    <col min="3" max="3" width="40.140625" style="98" customWidth="1"/>
    <col min="4" max="8" width="6.57421875" style="98" customWidth="1"/>
    <col min="9" max="9" width="9.8515625" style="98" customWidth="1"/>
    <col min="10" max="10" width="9.421875" style="98" customWidth="1"/>
    <col min="11" max="11" width="11.00390625" style="98" customWidth="1"/>
    <col min="12" max="12" width="12.7109375" style="98" customWidth="1"/>
    <col min="13" max="13" width="9.28125" style="98" customWidth="1"/>
    <col min="14" max="14" width="20.57421875" style="98" customWidth="1"/>
    <col min="15" max="15" width="11.421875" style="98" customWidth="1"/>
    <col min="16" max="16" width="15.57421875" style="924" bestFit="1" customWidth="1"/>
    <col min="17" max="16384" width="11.421875" style="98" customWidth="1"/>
  </cols>
  <sheetData>
    <row r="1" spans="2:16" s="105" customFormat="1" ht="15" customHeight="1">
      <c r="B1" s="365" t="s">
        <v>552</v>
      </c>
      <c r="P1" s="854"/>
    </row>
    <row r="3" spans="2:16" s="105" customFormat="1" ht="37.5" customHeight="1">
      <c r="B3" s="109"/>
      <c r="C3" s="217"/>
      <c r="D3" s="922" t="s">
        <v>553</v>
      </c>
      <c r="E3" s="218"/>
      <c r="F3" s="218"/>
      <c r="G3" s="218"/>
      <c r="H3" s="218"/>
      <c r="I3" s="186" t="s">
        <v>554</v>
      </c>
      <c r="J3" s="187"/>
      <c r="K3" s="186" t="s">
        <v>555</v>
      </c>
      <c r="L3" s="339"/>
      <c r="M3" s="339"/>
      <c r="N3" s="567"/>
      <c r="P3" s="854"/>
    </row>
    <row r="4" spans="2:16" s="105" customFormat="1" ht="64.5" customHeight="1">
      <c r="B4" s="985"/>
      <c r="C4" s="113"/>
      <c r="D4" s="173">
        <v>2004</v>
      </c>
      <c r="E4" s="173">
        <v>2005</v>
      </c>
      <c r="F4" s="173">
        <v>2006</v>
      </c>
      <c r="G4" s="173">
        <v>2007</v>
      </c>
      <c r="H4" s="173">
        <v>2008</v>
      </c>
      <c r="I4" s="173" t="s">
        <v>556</v>
      </c>
      <c r="J4" s="173" t="s">
        <v>557</v>
      </c>
      <c r="K4" s="173" t="s">
        <v>558</v>
      </c>
      <c r="L4" s="173" t="s">
        <v>559</v>
      </c>
      <c r="M4" s="391" t="s">
        <v>560</v>
      </c>
      <c r="N4" s="986" t="s">
        <v>561</v>
      </c>
      <c r="P4" s="854"/>
    </row>
    <row r="5" spans="2:16" s="105" customFormat="1" ht="38.25" customHeight="1">
      <c r="B5" s="987" t="s">
        <v>87</v>
      </c>
      <c r="C5" s="988"/>
      <c r="D5" s="989">
        <f>D6+D7+D9</f>
        <v>2181</v>
      </c>
      <c r="E5" s="989">
        <f>E6+E7+E9</f>
        <v>2578.005</v>
      </c>
      <c r="F5" s="990">
        <f>F9+F8+F7+F6</f>
        <v>2843.317</v>
      </c>
      <c r="G5" s="990">
        <v>3023</v>
      </c>
      <c r="H5" s="990">
        <f>SUM(H6:H9)</f>
        <v>3036</v>
      </c>
      <c r="I5" s="991">
        <f>G5/F5-1</f>
        <v>0.06319485305366945</v>
      </c>
      <c r="J5" s="992">
        <f>(H5-G5)/G5</f>
        <v>0.004300363876943433</v>
      </c>
      <c r="K5" s="993"/>
      <c r="L5" s="993"/>
      <c r="M5" s="994"/>
      <c r="N5" s="995"/>
      <c r="P5" s="996"/>
    </row>
    <row r="6" spans="2:16" s="105" customFormat="1" ht="19.5" customHeight="1">
      <c r="B6" s="997"/>
      <c r="C6" s="998" t="s">
        <v>25</v>
      </c>
      <c r="D6" s="999">
        <v>1235</v>
      </c>
      <c r="E6" s="999">
        <v>1671.502</v>
      </c>
      <c r="F6" s="999">
        <v>1876</v>
      </c>
      <c r="G6" s="999">
        <v>1994</v>
      </c>
      <c r="H6" s="999">
        <v>2049</v>
      </c>
      <c r="I6" s="1000">
        <f>G6/F6-1</f>
        <v>0.06289978678038377</v>
      </c>
      <c r="J6" s="1001">
        <f>(H6-G6)/G6</f>
        <v>0.027582748244734202</v>
      </c>
      <c r="K6" s="1002">
        <v>0.998</v>
      </c>
      <c r="L6" s="1003" t="s">
        <v>12</v>
      </c>
      <c r="M6" s="1002">
        <v>0.002</v>
      </c>
      <c r="N6" s="1004" t="s">
        <v>12</v>
      </c>
      <c r="P6" s="996"/>
    </row>
    <row r="7" spans="2:16" s="105" customFormat="1" ht="39.75" customHeight="1">
      <c r="B7" s="997"/>
      <c r="C7" s="1005" t="s">
        <v>562</v>
      </c>
      <c r="D7" s="999">
        <v>789</v>
      </c>
      <c r="E7" s="999">
        <v>758</v>
      </c>
      <c r="F7" s="999">
        <v>741</v>
      </c>
      <c r="G7" s="999">
        <v>768</v>
      </c>
      <c r="H7" s="999">
        <v>791</v>
      </c>
      <c r="I7" s="1000">
        <f>G7/F7-1</f>
        <v>0.036437246963562764</v>
      </c>
      <c r="J7" s="1001">
        <f>(H7-G7)/G7</f>
        <v>0.029947916666666668</v>
      </c>
      <c r="K7" s="1002">
        <v>0.615492020772046</v>
      </c>
      <c r="L7" s="1003" t="s">
        <v>12</v>
      </c>
      <c r="M7" s="1002">
        <v>0.3845079792279537</v>
      </c>
      <c r="N7" s="1004" t="s">
        <v>12</v>
      </c>
      <c r="P7" s="996"/>
    </row>
    <row r="8" spans="2:16" s="105" customFormat="1" ht="19.5" customHeight="1">
      <c r="B8" s="997"/>
      <c r="C8" s="1005" t="s">
        <v>26</v>
      </c>
      <c r="D8" s="1006" t="s">
        <v>33</v>
      </c>
      <c r="E8" s="1006" t="s">
        <v>33</v>
      </c>
      <c r="F8" s="999">
        <v>83.31700000000001</v>
      </c>
      <c r="G8" s="999">
        <v>96</v>
      </c>
      <c r="H8" s="999">
        <v>67</v>
      </c>
      <c r="I8" s="1000">
        <f>G8/F8-1</f>
        <v>0.15222583626390773</v>
      </c>
      <c r="J8" s="1001">
        <f>(H8-G8)/G8</f>
        <v>-0.3020833333333333</v>
      </c>
      <c r="K8" s="1003" t="s">
        <v>12</v>
      </c>
      <c r="L8" s="1003" t="s">
        <v>12</v>
      </c>
      <c r="M8" s="1002">
        <v>1</v>
      </c>
      <c r="N8" s="1004" t="s">
        <v>12</v>
      </c>
      <c r="P8" s="996"/>
    </row>
    <row r="9" spans="2:16" s="105" customFormat="1" ht="19.5" customHeight="1">
      <c r="B9" s="1007"/>
      <c r="C9" s="1008" t="s">
        <v>525</v>
      </c>
      <c r="D9" s="999">
        <v>157</v>
      </c>
      <c r="E9" s="999">
        <v>148.503</v>
      </c>
      <c r="F9" s="999">
        <v>143</v>
      </c>
      <c r="G9" s="999">
        <v>135</v>
      </c>
      <c r="H9" s="999">
        <v>129</v>
      </c>
      <c r="I9" s="1000">
        <f>G9/F9-1</f>
        <v>-0.05594405594405594</v>
      </c>
      <c r="J9" s="1001">
        <f>(H9-G9)/G9</f>
        <v>-0.044444444444444446</v>
      </c>
      <c r="K9" s="1009">
        <v>1</v>
      </c>
      <c r="L9" s="1003" t="s">
        <v>12</v>
      </c>
      <c r="M9" s="1003" t="s">
        <v>12</v>
      </c>
      <c r="N9" s="1004" t="s">
        <v>12</v>
      </c>
      <c r="P9" s="996"/>
    </row>
    <row r="10" spans="2:16" s="105" customFormat="1" ht="38.25" customHeight="1">
      <c r="B10" s="1010" t="s">
        <v>640</v>
      </c>
      <c r="C10" s="1011"/>
      <c r="D10" s="1012"/>
      <c r="E10" s="1012"/>
      <c r="F10" s="1012"/>
      <c r="G10" s="1012"/>
      <c r="H10" s="1012"/>
      <c r="I10" s="1013"/>
      <c r="J10" s="1014"/>
      <c r="K10" s="994"/>
      <c r="L10" s="994"/>
      <c r="M10" s="994"/>
      <c r="N10" s="1015"/>
      <c r="O10" s="1016"/>
      <c r="P10" s="996"/>
    </row>
    <row r="11" spans="2:16" s="105" customFormat="1" ht="19.5" customHeight="1">
      <c r="B11" s="1017" t="s">
        <v>641</v>
      </c>
      <c r="C11" s="1018"/>
      <c r="D11" s="1006" t="s">
        <v>33</v>
      </c>
      <c r="E11" s="1006" t="s">
        <v>33</v>
      </c>
      <c r="F11" s="1019">
        <f>F13+F12</f>
        <v>1191.7</v>
      </c>
      <c r="G11" s="1019">
        <v>1307</v>
      </c>
      <c r="H11" s="1019">
        <f>H12+H13</f>
        <v>1320.2</v>
      </c>
      <c r="I11" s="1020">
        <f>G11/F11-1</f>
        <v>0.09675253839053455</v>
      </c>
      <c r="J11" s="1021">
        <f>(H11-G11)/G11</f>
        <v>0.010099464422341274</v>
      </c>
      <c r="K11" s="1022"/>
      <c r="L11" s="1022"/>
      <c r="M11" s="1009"/>
      <c r="N11" s="1023"/>
      <c r="O11" s="1016"/>
      <c r="P11" s="996"/>
    </row>
    <row r="12" spans="2:16" s="105" customFormat="1" ht="19.5" customHeight="1">
      <c r="B12" s="997"/>
      <c r="C12" s="998" t="s">
        <v>27</v>
      </c>
      <c r="D12" s="1024" t="s">
        <v>563</v>
      </c>
      <c r="E12" s="1025">
        <v>807.885</v>
      </c>
      <c r="F12" s="1025">
        <v>940</v>
      </c>
      <c r="G12" s="1025">
        <v>1037</v>
      </c>
      <c r="H12" s="1025">
        <v>1068</v>
      </c>
      <c r="I12" s="1026">
        <f>G12/F12-1</f>
        <v>0.10319148936170208</v>
      </c>
      <c r="J12" s="1027">
        <f>(H12-G12)/G12</f>
        <v>0.029893924783027964</v>
      </c>
      <c r="K12" s="1028">
        <v>0.765722587505804</v>
      </c>
      <c r="L12" s="1029" t="s">
        <v>12</v>
      </c>
      <c r="M12" s="1030">
        <v>0.23427741249419623</v>
      </c>
      <c r="N12" s="1031" t="s">
        <v>12</v>
      </c>
      <c r="O12" s="1016"/>
      <c r="P12" s="996"/>
    </row>
    <row r="13" spans="2:16" s="105" customFormat="1" ht="19.5" customHeight="1">
      <c r="B13" s="997"/>
      <c r="C13" s="1032" t="s">
        <v>28</v>
      </c>
      <c r="D13" s="1033" t="s">
        <v>33</v>
      </c>
      <c r="E13" s="1033" t="s">
        <v>33</v>
      </c>
      <c r="F13" s="1012">
        <v>251.7</v>
      </c>
      <c r="G13" s="1012">
        <v>250.4</v>
      </c>
      <c r="H13" s="1012">
        <v>252.2</v>
      </c>
      <c r="I13" s="1013">
        <f>G13/F13-1</f>
        <v>-0.005164878823996744</v>
      </c>
      <c r="J13" s="1014">
        <f>(H13-G13)/G13</f>
        <v>0.007188498402555843</v>
      </c>
      <c r="K13" s="1034">
        <v>1</v>
      </c>
      <c r="L13" s="1035" t="s">
        <v>12</v>
      </c>
      <c r="M13" s="1035" t="s">
        <v>12</v>
      </c>
      <c r="N13" s="1036" t="s">
        <v>12</v>
      </c>
      <c r="O13" s="1016"/>
      <c r="P13" s="996"/>
    </row>
    <row r="14" spans="2:16" s="105" customFormat="1" ht="19.5" customHeight="1">
      <c r="B14" s="1017" t="s">
        <v>642</v>
      </c>
      <c r="C14" s="1018"/>
      <c r="D14" s="1037"/>
      <c r="E14" s="1038"/>
      <c r="F14" s="1038"/>
      <c r="G14" s="1038"/>
      <c r="H14" s="1038"/>
      <c r="I14" s="1000"/>
      <c r="J14" s="1039"/>
      <c r="K14" s="1040"/>
      <c r="L14" s="1009"/>
      <c r="M14" s="1009"/>
      <c r="N14" s="1041"/>
      <c r="O14" s="1016"/>
      <c r="P14" s="996"/>
    </row>
    <row r="15" spans="2:16" s="105" customFormat="1" ht="19.5" customHeight="1">
      <c r="B15" s="997"/>
      <c r="C15" s="998" t="s">
        <v>530</v>
      </c>
      <c r="D15" s="1006" t="s">
        <v>564</v>
      </c>
      <c r="E15" s="999">
        <v>101.839</v>
      </c>
      <c r="F15" s="999">
        <v>201.367</v>
      </c>
      <c r="G15" s="999">
        <v>334</v>
      </c>
      <c r="H15" s="999">
        <v>444</v>
      </c>
      <c r="I15" s="1000">
        <f>G15/F15-1</f>
        <v>0.6586630381343519</v>
      </c>
      <c r="J15" s="1001">
        <f>(H15-G15)/G15</f>
        <v>0.32934131736526945</v>
      </c>
      <c r="K15" s="1003" t="s">
        <v>12</v>
      </c>
      <c r="L15" s="1003" t="s">
        <v>12</v>
      </c>
      <c r="M15" s="1003" t="s">
        <v>12</v>
      </c>
      <c r="N15" s="1004">
        <v>1</v>
      </c>
      <c r="O15" s="1016"/>
      <c r="P15" s="1042"/>
    </row>
    <row r="16" spans="2:16" s="105" customFormat="1" ht="19.5" customHeight="1">
      <c r="B16" s="997"/>
      <c r="C16" s="1008" t="s">
        <v>37</v>
      </c>
      <c r="D16" s="1006" t="s">
        <v>29</v>
      </c>
      <c r="E16" s="1006" t="s">
        <v>29</v>
      </c>
      <c r="F16" s="1006">
        <v>76</v>
      </c>
      <c r="G16" s="1006">
        <v>80</v>
      </c>
      <c r="H16" s="1006">
        <v>92</v>
      </c>
      <c r="I16" s="1000">
        <f>G16/F16-1</f>
        <v>0.05263157894736836</v>
      </c>
      <c r="J16" s="1001">
        <f>(H16-G16)/G16</f>
        <v>0.15</v>
      </c>
      <c r="K16" s="1040" t="s">
        <v>33</v>
      </c>
      <c r="L16" s="1040" t="s">
        <v>33</v>
      </c>
      <c r="M16" s="1040" t="s">
        <v>33</v>
      </c>
      <c r="N16" s="1004" t="s">
        <v>12</v>
      </c>
      <c r="O16" s="1016"/>
      <c r="P16" s="996"/>
    </row>
    <row r="17" spans="2:16" s="105" customFormat="1" ht="38.25" customHeight="1">
      <c r="B17" s="997"/>
      <c r="C17" s="1008" t="s">
        <v>31</v>
      </c>
      <c r="D17" s="1006" t="s">
        <v>33</v>
      </c>
      <c r="E17" s="1006" t="s">
        <v>33</v>
      </c>
      <c r="F17" s="1006" t="s">
        <v>33</v>
      </c>
      <c r="G17" s="1006" t="s">
        <v>33</v>
      </c>
      <c r="H17" s="1043" t="s">
        <v>565</v>
      </c>
      <c r="I17" s="1044" t="s">
        <v>12</v>
      </c>
      <c r="J17" s="1044" t="s">
        <v>12</v>
      </c>
      <c r="K17" s="1040" t="s">
        <v>33</v>
      </c>
      <c r="L17" s="1040" t="s">
        <v>33</v>
      </c>
      <c r="M17" s="1040" t="s">
        <v>33</v>
      </c>
      <c r="N17" s="1004" t="s">
        <v>12</v>
      </c>
      <c r="O17" s="1016"/>
      <c r="P17" s="996"/>
    </row>
    <row r="18" spans="2:16" s="105" customFormat="1" ht="50.25" customHeight="1">
      <c r="B18" s="997"/>
      <c r="C18" s="1008" t="s">
        <v>566</v>
      </c>
      <c r="D18" s="1006" t="s">
        <v>33</v>
      </c>
      <c r="E18" s="1043" t="s">
        <v>567</v>
      </c>
      <c r="F18" s="1043" t="s">
        <v>568</v>
      </c>
      <c r="G18" s="1043" t="s">
        <v>569</v>
      </c>
      <c r="H18" s="1043" t="s">
        <v>570</v>
      </c>
      <c r="I18" s="1044" t="s">
        <v>12</v>
      </c>
      <c r="J18" s="1044" t="s">
        <v>12</v>
      </c>
      <c r="K18" s="1040" t="s">
        <v>33</v>
      </c>
      <c r="L18" s="1040" t="s">
        <v>33</v>
      </c>
      <c r="M18" s="1040" t="s">
        <v>33</v>
      </c>
      <c r="N18" s="1004" t="s">
        <v>12</v>
      </c>
      <c r="O18" s="1016"/>
      <c r="P18" s="996"/>
    </row>
    <row r="19" spans="2:16" s="105" customFormat="1" ht="19.5" customHeight="1">
      <c r="B19" s="1007"/>
      <c r="C19" s="1008" t="s">
        <v>571</v>
      </c>
      <c r="D19" s="1006" t="s">
        <v>33</v>
      </c>
      <c r="E19" s="1006" t="s">
        <v>33</v>
      </c>
      <c r="F19" s="1006" t="s">
        <v>33</v>
      </c>
      <c r="G19" s="1006" t="s">
        <v>33</v>
      </c>
      <c r="H19" s="1045" t="s">
        <v>33</v>
      </c>
      <c r="I19" s="1044" t="s">
        <v>12</v>
      </c>
      <c r="J19" s="1044" t="s">
        <v>12</v>
      </c>
      <c r="K19" s="1040" t="s">
        <v>33</v>
      </c>
      <c r="L19" s="1040" t="s">
        <v>33</v>
      </c>
      <c r="M19" s="1040" t="s">
        <v>33</v>
      </c>
      <c r="N19" s="1004" t="s">
        <v>12</v>
      </c>
      <c r="O19" s="1016"/>
      <c r="P19" s="854"/>
    </row>
    <row r="20" spans="9:14" ht="12.75" customHeight="1">
      <c r="I20" s="1046"/>
      <c r="J20" s="1046"/>
      <c r="N20" s="1047"/>
    </row>
    <row r="22" spans="2:10" ht="12.75" customHeight="1">
      <c r="B22" s="455"/>
      <c r="C22" s="455"/>
      <c r="D22" s="455"/>
      <c r="E22" s="455"/>
      <c r="F22" s="455"/>
      <c r="G22" s="455"/>
      <c r="H22" s="455"/>
      <c r="I22" s="455"/>
      <c r="J22" s="455"/>
    </row>
    <row r="23" spans="2:10" ht="12.75" customHeight="1">
      <c r="B23" s="455"/>
      <c r="C23" s="455"/>
      <c r="D23" s="455"/>
      <c r="E23" s="455"/>
      <c r="F23" s="1048"/>
      <c r="G23" s="1048"/>
      <c r="H23" s="1048"/>
      <c r="I23" s="1048"/>
      <c r="J23" s="1048"/>
    </row>
    <row r="24" spans="2:10" ht="12.75" customHeight="1">
      <c r="B24" s="948"/>
      <c r="C24" s="948"/>
      <c r="D24" s="948"/>
      <c r="E24" s="948"/>
      <c r="F24" s="1049"/>
      <c r="G24" s="1049"/>
      <c r="H24" s="1050"/>
      <c r="I24" s="1050"/>
      <c r="J24" s="1050"/>
    </row>
    <row r="25" spans="2:10" ht="12.75" customHeight="1">
      <c r="B25" s="950"/>
      <c r="C25" s="951"/>
      <c r="D25" s="455"/>
      <c r="E25" s="455"/>
      <c r="F25" s="1016"/>
      <c r="G25" s="1051"/>
      <c r="H25" s="1051"/>
      <c r="I25" s="1051"/>
      <c r="J25" s="1051"/>
    </row>
    <row r="26" spans="2:10" ht="12.75" customHeight="1">
      <c r="B26" s="950"/>
      <c r="C26" s="951"/>
      <c r="D26" s="455"/>
      <c r="E26" s="455"/>
      <c r="F26" s="1051"/>
      <c r="G26" s="1051"/>
      <c r="H26" s="1051"/>
      <c r="I26" s="1051"/>
      <c r="J26" s="1051"/>
    </row>
    <row r="27" spans="2:10" ht="12.75" customHeight="1">
      <c r="B27" s="950"/>
      <c r="C27" s="951"/>
      <c r="D27" s="1052"/>
      <c r="E27" s="1052"/>
      <c r="F27" s="1053"/>
      <c r="G27" s="1053"/>
      <c r="H27" s="1054"/>
      <c r="I27" s="1054"/>
      <c r="J27" s="1054"/>
    </row>
    <row r="28" spans="2:10" ht="12.75" customHeight="1">
      <c r="B28" s="950"/>
      <c r="C28" s="951"/>
      <c r="D28" s="455"/>
      <c r="E28" s="455"/>
      <c r="F28" s="1016"/>
      <c r="G28" s="1055"/>
      <c r="H28" s="1055"/>
      <c r="I28" s="1055"/>
      <c r="J28" s="1055"/>
    </row>
    <row r="29" spans="2:10" ht="12.75" customHeight="1">
      <c r="B29" s="948"/>
      <c r="C29" s="948"/>
      <c r="D29" s="948"/>
      <c r="E29" s="948"/>
      <c r="F29" s="455"/>
      <c r="G29" s="1056"/>
      <c r="H29" s="1056"/>
      <c r="I29" s="1056"/>
      <c r="J29" s="1056"/>
    </row>
    <row r="30" spans="2:10" ht="12.75" customHeight="1">
      <c r="B30" s="954"/>
      <c r="C30" s="954"/>
      <c r="D30" s="1057"/>
      <c r="E30" s="1057"/>
      <c r="F30" s="1058"/>
      <c r="G30" s="1058"/>
      <c r="H30" s="1058"/>
      <c r="I30" s="1058"/>
      <c r="J30" s="1058"/>
    </row>
    <row r="31" spans="2:10" ht="12.75" customHeight="1">
      <c r="B31" s="950"/>
      <c r="C31" s="951"/>
      <c r="D31" s="950"/>
      <c r="E31" s="950"/>
      <c r="F31" s="1059"/>
      <c r="G31" s="1055"/>
      <c r="H31" s="1055"/>
      <c r="I31" s="1055"/>
      <c r="J31" s="1055"/>
    </row>
    <row r="32" spans="2:10" ht="12.75" customHeight="1">
      <c r="B32" s="950"/>
      <c r="C32" s="951"/>
      <c r="D32" s="950"/>
      <c r="E32" s="950"/>
      <c r="F32" s="1060"/>
      <c r="G32" s="1016"/>
      <c r="H32" s="1016"/>
      <c r="I32" s="1016"/>
      <c r="J32" s="1016"/>
    </row>
    <row r="33" spans="2:10" ht="12.75" customHeight="1">
      <c r="B33" s="954"/>
      <c r="C33" s="954"/>
      <c r="D33" s="1057"/>
      <c r="E33" s="1057"/>
      <c r="F33" s="1061"/>
      <c r="G33" s="1062"/>
      <c r="H33" s="1062"/>
      <c r="I33" s="1062"/>
      <c r="J33" s="1062"/>
    </row>
    <row r="34" spans="2:10" ht="12.75" customHeight="1">
      <c r="B34" s="950"/>
      <c r="C34" s="951"/>
      <c r="D34" s="950"/>
      <c r="E34" s="950"/>
      <c r="F34" s="1059"/>
      <c r="G34" s="1055"/>
      <c r="H34" s="1055"/>
      <c r="I34" s="1055"/>
      <c r="J34" s="1055"/>
    </row>
    <row r="35" spans="2:10" ht="12.75" customHeight="1">
      <c r="B35" s="950"/>
      <c r="C35" s="951"/>
      <c r="D35" s="950"/>
      <c r="E35" s="950"/>
      <c r="F35" s="1063"/>
      <c r="G35" s="1055"/>
      <c r="H35" s="1064"/>
      <c r="I35" s="1064"/>
      <c r="J35" s="1064"/>
    </row>
    <row r="36" spans="2:10" ht="12.75" customHeight="1">
      <c r="B36" s="950"/>
      <c r="C36" s="950"/>
      <c r="D36" s="950"/>
      <c r="E36" s="950"/>
      <c r="F36" s="1063"/>
      <c r="G36" s="1064"/>
      <c r="H36" s="1064"/>
      <c r="I36" s="1064"/>
      <c r="J36" s="1064"/>
    </row>
    <row r="37" spans="2:10" ht="12.75" customHeight="1">
      <c r="B37" s="950"/>
      <c r="C37" s="950"/>
      <c r="D37" s="950"/>
      <c r="E37" s="950"/>
      <c r="F37" s="1063"/>
      <c r="G37" s="1063"/>
      <c r="H37" s="1065"/>
      <c r="I37" s="1065"/>
      <c r="J37" s="1065"/>
    </row>
    <row r="38" spans="2:10" ht="12.75" customHeight="1">
      <c r="B38" s="950"/>
      <c r="C38" s="950"/>
      <c r="D38" s="950"/>
      <c r="E38" s="950"/>
      <c r="F38" s="1063"/>
      <c r="G38" s="1063"/>
      <c r="H38" s="1065"/>
      <c r="I38" s="1065"/>
      <c r="J38" s="1065"/>
    </row>
    <row r="39" spans="2:10" ht="12.75" customHeight="1">
      <c r="B39" s="455"/>
      <c r="C39" s="455"/>
      <c r="D39" s="455"/>
      <c r="E39" s="455"/>
      <c r="F39" s="455"/>
      <c r="G39" s="455"/>
      <c r="H39" s="455"/>
      <c r="I39" s="455"/>
      <c r="J39" s="455"/>
    </row>
    <row r="40" spans="2:10" ht="12.75" customHeight="1">
      <c r="B40" s="455"/>
      <c r="C40" s="455"/>
      <c r="D40" s="455"/>
      <c r="E40" s="455"/>
      <c r="F40" s="455"/>
      <c r="G40" s="455"/>
      <c r="H40" s="455"/>
      <c r="I40" s="455"/>
      <c r="J40" s="455"/>
    </row>
    <row r="41" spans="2:10" ht="12.75" customHeight="1">
      <c r="B41" s="455"/>
      <c r="C41" s="455"/>
      <c r="D41" s="455"/>
      <c r="E41" s="455"/>
      <c r="F41" s="455"/>
      <c r="G41" s="455"/>
      <c r="H41" s="455"/>
      <c r="I41" s="455"/>
      <c r="J41" s="455"/>
    </row>
  </sheetData>
  <mergeCells count="7">
    <mergeCell ref="K3:N3"/>
    <mergeCell ref="D3:H3"/>
    <mergeCell ref="I3:J3"/>
    <mergeCell ref="B14:C14"/>
    <mergeCell ref="B5:C5"/>
    <mergeCell ref="B11:C11"/>
    <mergeCell ref="B10:C10"/>
  </mergeCells>
  <printOptions/>
  <pageMargins left="0.36" right="0.2" top="1" bottom="1" header="0.4921259845" footer="0.4921259845"/>
  <pageSetup fitToHeight="1" fitToWidth="1" horizontalDpi="600" verticalDpi="600" orientation="landscape" paperSize="9" scale="82" r:id="rId2"/>
  <drawing r:id="rId1"/>
</worksheet>
</file>

<file path=xl/worksheets/sheet5.xml><?xml version="1.0" encoding="utf-8"?>
<worksheet xmlns="http://schemas.openxmlformats.org/spreadsheetml/2006/main" xmlns:r="http://schemas.openxmlformats.org/officeDocument/2006/relationships">
  <dimension ref="B1:L31"/>
  <sheetViews>
    <sheetView showGridLines="0" workbookViewId="0" topLeftCell="A1">
      <selection activeCell="A1" sqref="A1"/>
    </sheetView>
  </sheetViews>
  <sheetFormatPr defaultColWidth="11.421875" defaultRowHeight="12.75"/>
  <cols>
    <col min="1" max="1" width="3.7109375" style="73" customWidth="1"/>
    <col min="2" max="2" width="11.421875" style="73" customWidth="1"/>
    <col min="3" max="3" width="25.140625" style="73" customWidth="1"/>
    <col min="4" max="16384" width="11.421875" style="73" customWidth="1"/>
  </cols>
  <sheetData>
    <row r="1" ht="15" customHeight="1">
      <c r="B1" s="74" t="s">
        <v>48</v>
      </c>
    </row>
    <row r="3" spans="2:12" ht="33.75">
      <c r="B3" s="75"/>
      <c r="C3" s="76" t="s">
        <v>49</v>
      </c>
      <c r="D3" s="206" t="s">
        <v>14</v>
      </c>
      <c r="E3" s="207"/>
      <c r="F3" s="77"/>
      <c r="G3" s="77"/>
      <c r="H3" s="77"/>
      <c r="I3" s="77"/>
      <c r="J3" s="77"/>
      <c r="K3" s="77"/>
      <c r="L3" s="77"/>
    </row>
    <row r="4" spans="2:12" ht="11.25">
      <c r="B4" s="78"/>
      <c r="C4" s="76" t="s">
        <v>19</v>
      </c>
      <c r="D4" s="76" t="s">
        <v>16</v>
      </c>
      <c r="E4" s="76" t="s">
        <v>17</v>
      </c>
      <c r="F4" s="77"/>
      <c r="G4" s="77"/>
      <c r="H4" s="77"/>
      <c r="I4" s="77"/>
      <c r="J4" s="77"/>
      <c r="K4" s="77"/>
      <c r="L4" s="77"/>
    </row>
    <row r="5" spans="2:12" ht="11.25">
      <c r="B5" s="79">
        <v>2003</v>
      </c>
      <c r="C5" s="80">
        <v>995</v>
      </c>
      <c r="D5" s="80"/>
      <c r="E5" s="80"/>
      <c r="F5" s="77"/>
      <c r="G5" s="77"/>
      <c r="H5" s="77"/>
      <c r="I5" s="77"/>
      <c r="J5" s="81"/>
      <c r="K5" s="77"/>
      <c r="L5" s="77"/>
    </row>
    <row r="6" spans="2:12" ht="11.25">
      <c r="B6" s="79">
        <v>2004</v>
      </c>
      <c r="C6" s="80">
        <v>1016</v>
      </c>
      <c r="D6" s="80">
        <v>1314</v>
      </c>
      <c r="E6" s="80">
        <v>724</v>
      </c>
      <c r="F6" s="82"/>
      <c r="G6" s="83"/>
      <c r="H6" s="77"/>
      <c r="I6" s="77"/>
      <c r="J6" s="81"/>
      <c r="K6" s="84"/>
      <c r="L6" s="77"/>
    </row>
    <row r="7" spans="2:12" ht="11.25">
      <c r="B7" s="79">
        <v>2005</v>
      </c>
      <c r="C7" s="80">
        <v>1042</v>
      </c>
      <c r="D7" s="80">
        <v>1346</v>
      </c>
      <c r="E7" s="80">
        <v>744</v>
      </c>
      <c r="F7" s="82"/>
      <c r="G7" s="83"/>
      <c r="H7" s="85"/>
      <c r="I7" s="77"/>
      <c r="J7" s="81"/>
      <c r="K7" s="84"/>
      <c r="L7" s="77"/>
    </row>
    <row r="8" spans="2:12" ht="11.25">
      <c r="B8" s="79">
        <v>2006</v>
      </c>
      <c r="C8" s="80">
        <v>1067</v>
      </c>
      <c r="D8" s="80">
        <v>1373</v>
      </c>
      <c r="E8" s="80">
        <v>771</v>
      </c>
      <c r="F8" s="82"/>
      <c r="G8" s="83"/>
      <c r="H8" s="85"/>
      <c r="I8" s="77"/>
      <c r="J8" s="81"/>
      <c r="K8" s="84"/>
      <c r="L8" s="77"/>
    </row>
    <row r="9" spans="2:12" ht="11.25">
      <c r="B9" s="79">
        <v>2007</v>
      </c>
      <c r="C9" s="80">
        <v>1095</v>
      </c>
      <c r="D9" s="80">
        <v>1396</v>
      </c>
      <c r="E9" s="80">
        <v>799</v>
      </c>
      <c r="F9" s="82"/>
      <c r="G9" s="83"/>
      <c r="H9" s="85"/>
      <c r="I9" s="77"/>
      <c r="J9" s="81"/>
      <c r="K9" s="84"/>
      <c r="L9" s="77"/>
    </row>
    <row r="10" spans="2:12" ht="11.25">
      <c r="B10" s="79">
        <v>2008</v>
      </c>
      <c r="C10" s="80">
        <v>1122</v>
      </c>
      <c r="D10" s="80">
        <v>1426</v>
      </c>
      <c r="E10" s="80">
        <v>825</v>
      </c>
      <c r="F10" s="82"/>
      <c r="G10" s="83"/>
      <c r="H10" s="85"/>
      <c r="I10" s="77"/>
      <c r="J10" s="81"/>
      <c r="K10" s="84"/>
      <c r="L10" s="77"/>
    </row>
    <row r="11" spans="2:12" ht="11.25">
      <c r="B11" s="77"/>
      <c r="C11" s="81"/>
      <c r="D11" s="81"/>
      <c r="E11" s="81"/>
      <c r="F11" s="82"/>
      <c r="G11" s="83"/>
      <c r="H11" s="85"/>
      <c r="I11" s="77"/>
      <c r="J11" s="81"/>
      <c r="K11" s="84"/>
      <c r="L11" s="77"/>
    </row>
    <row r="12" ht="11.25"/>
    <row r="13" ht="11.25"/>
    <row r="14" ht="11.25"/>
    <row r="15" ht="11.25"/>
    <row r="16" ht="11.25"/>
    <row r="17" ht="11.25"/>
    <row r="18" ht="11.25"/>
    <row r="19" ht="11.25"/>
    <row r="20" ht="11.25">
      <c r="G20" s="87"/>
    </row>
    <row r="26" spans="3:9" ht="11.25">
      <c r="C26" s="77"/>
      <c r="D26" s="77"/>
      <c r="E26" s="77"/>
      <c r="F26" s="77"/>
      <c r="G26" s="77"/>
      <c r="H26" s="77"/>
      <c r="I26" s="77"/>
    </row>
    <row r="27" spans="3:9" ht="11.25">
      <c r="C27" s="77"/>
      <c r="D27" s="77"/>
      <c r="E27" s="77"/>
      <c r="F27" s="84"/>
      <c r="G27" s="77"/>
      <c r="H27" s="77"/>
      <c r="I27" s="83"/>
    </row>
    <row r="28" spans="3:9" ht="11.25">
      <c r="C28" s="77"/>
      <c r="D28" s="77"/>
      <c r="E28" s="77"/>
      <c r="F28" s="84"/>
      <c r="G28" s="77"/>
      <c r="H28" s="77"/>
      <c r="I28" s="83"/>
    </row>
    <row r="29" spans="3:9" ht="11.25">
      <c r="C29" s="77"/>
      <c r="D29" s="77"/>
      <c r="E29" s="77"/>
      <c r="F29" s="84"/>
      <c r="G29" s="77"/>
      <c r="H29" s="77"/>
      <c r="I29" s="83"/>
    </row>
    <row r="30" spans="3:9" ht="11.25">
      <c r="C30" s="77"/>
      <c r="D30" s="77"/>
      <c r="E30" s="77"/>
      <c r="F30" s="84"/>
      <c r="G30" s="77"/>
      <c r="H30" s="77"/>
      <c r="I30" s="83"/>
    </row>
    <row r="31" spans="3:9" ht="11.25">
      <c r="C31" s="77"/>
      <c r="D31" s="77"/>
      <c r="E31" s="77"/>
      <c r="F31" s="77"/>
      <c r="G31" s="85"/>
      <c r="H31" s="77"/>
      <c r="I31" s="77"/>
    </row>
  </sheetData>
  <mergeCells count="1">
    <mergeCell ref="D3:E3"/>
  </mergeCells>
  <printOptions/>
  <pageMargins left="0.75" right="0.75" top="1" bottom="1" header="0.4921259845" footer="0.492125984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dimension ref="B1:H19"/>
  <sheetViews>
    <sheetView showGridLines="0" workbookViewId="0" topLeftCell="A1">
      <selection activeCell="A1" sqref="A1"/>
    </sheetView>
  </sheetViews>
  <sheetFormatPr defaultColWidth="11.421875" defaultRowHeight="12.75"/>
  <cols>
    <col min="1" max="1" width="3.7109375" style="98" customWidth="1"/>
    <col min="2" max="2" width="2.8515625" style="98" customWidth="1"/>
    <col min="3" max="3" width="60.57421875" style="98" customWidth="1"/>
    <col min="4" max="4" width="18.8515625" style="98" customWidth="1"/>
    <col min="5" max="5" width="22.421875" style="98" customWidth="1"/>
    <col min="6" max="6" width="27.421875" style="98" customWidth="1"/>
    <col min="7" max="16384" width="11.421875" style="98" customWidth="1"/>
  </cols>
  <sheetData>
    <row r="1" spans="2:8" s="105" customFormat="1" ht="15" customHeight="1">
      <c r="B1" s="365" t="s">
        <v>572</v>
      </c>
      <c r="H1" s="854"/>
    </row>
    <row r="2" spans="2:8" ht="7.5" customHeight="1">
      <c r="B2" s="312"/>
      <c r="H2" s="924"/>
    </row>
    <row r="3" spans="2:6" ht="11.25">
      <c r="B3" s="1066" t="s">
        <v>573</v>
      </c>
      <c r="C3" s="956"/>
      <c r="D3" s="956"/>
      <c r="E3" s="956"/>
      <c r="F3" s="1067"/>
    </row>
    <row r="4" spans="2:6" ht="33.75">
      <c r="B4" s="383"/>
      <c r="C4" s="384"/>
      <c r="D4" s="1068" t="s">
        <v>574</v>
      </c>
      <c r="E4" s="1068" t="s">
        <v>575</v>
      </c>
      <c r="F4" s="1068" t="s">
        <v>576</v>
      </c>
    </row>
    <row r="5" spans="2:6" ht="24.75" customHeight="1">
      <c r="B5" s="988" t="s">
        <v>638</v>
      </c>
      <c r="C5" s="988"/>
      <c r="D5" s="1069">
        <v>698.6437313926564</v>
      </c>
      <c r="E5" s="1069">
        <v>669.631093544137</v>
      </c>
      <c r="F5" s="1070">
        <v>-0.04152708532958049</v>
      </c>
    </row>
    <row r="6" spans="2:6" ht="11.25">
      <c r="B6" s="1071"/>
      <c r="C6" s="1072" t="s">
        <v>25</v>
      </c>
      <c r="D6" s="1073">
        <v>531.5947843530591</v>
      </c>
      <c r="E6" s="1073">
        <v>507.0766227428014</v>
      </c>
      <c r="F6" s="1074">
        <v>-0.046121900236654634</v>
      </c>
    </row>
    <row r="7" spans="2:6" ht="22.5">
      <c r="B7" s="1071"/>
      <c r="C7" s="224" t="s">
        <v>74</v>
      </c>
      <c r="D7" s="1073">
        <v>1072.9166666666667</v>
      </c>
      <c r="E7" s="1073">
        <v>1055.6257901390645</v>
      </c>
      <c r="F7" s="1075">
        <v>-0.016115768414075804</v>
      </c>
    </row>
    <row r="8" spans="2:6" ht="11.25">
      <c r="B8" s="1071"/>
      <c r="C8" s="224" t="s">
        <v>26</v>
      </c>
      <c r="D8" s="1073">
        <v>1843.75</v>
      </c>
      <c r="E8" s="1073">
        <v>1716.4179104477612</v>
      </c>
      <c r="F8" s="1075">
        <v>-0.06906147229951931</v>
      </c>
    </row>
    <row r="9" spans="2:6" ht="11.25">
      <c r="B9" s="1076"/>
      <c r="C9" s="998" t="s">
        <v>525</v>
      </c>
      <c r="D9" s="1077">
        <v>377.77777777777777</v>
      </c>
      <c r="E9" s="1077">
        <v>341.08527131782944</v>
      </c>
      <c r="F9" s="1078">
        <v>-0.09712722298221621</v>
      </c>
    </row>
    <row r="10" spans="2:6" ht="24.75" customHeight="1">
      <c r="B10" s="988" t="s">
        <v>639</v>
      </c>
      <c r="C10" s="988"/>
      <c r="D10" s="1079"/>
      <c r="E10" s="1079"/>
      <c r="F10" s="1070"/>
    </row>
    <row r="11" spans="2:6" ht="11.25">
      <c r="B11" s="1080" t="s">
        <v>641</v>
      </c>
      <c r="C11" s="1081"/>
      <c r="D11" s="1082">
        <v>1771.2318286151492</v>
      </c>
      <c r="E11" s="1082">
        <v>1852.2727272727273</v>
      </c>
      <c r="F11" s="1083">
        <v>0.04575397604555276</v>
      </c>
    </row>
    <row r="12" spans="2:6" ht="11.25">
      <c r="B12" s="1071"/>
      <c r="C12" s="1072" t="s">
        <v>527</v>
      </c>
      <c r="D12" s="1073">
        <v>2024.1080038572807</v>
      </c>
      <c r="E12" s="1073">
        <v>2077.7153558052437</v>
      </c>
      <c r="F12" s="1075">
        <v>0.026484432572671635</v>
      </c>
    </row>
    <row r="13" spans="2:6" ht="11.25">
      <c r="B13" s="1071"/>
      <c r="C13" s="1072" t="s">
        <v>528</v>
      </c>
      <c r="D13" s="1073">
        <v>864</v>
      </c>
      <c r="E13" s="1073">
        <v>896.8253968253969</v>
      </c>
      <c r="F13" s="1075">
        <v>0.03799235743680196</v>
      </c>
    </row>
    <row r="14" spans="2:6" ht="11.25">
      <c r="B14" s="1084" t="s">
        <v>643</v>
      </c>
      <c r="C14" s="1085"/>
      <c r="D14" s="1086"/>
      <c r="E14" s="1086"/>
      <c r="F14" s="1075"/>
    </row>
    <row r="15" spans="2:6" ht="11.25">
      <c r="B15" s="1071"/>
      <c r="C15" s="1072" t="s">
        <v>530</v>
      </c>
      <c r="D15" s="1073">
        <v>2050.8982035928143</v>
      </c>
      <c r="E15" s="1073">
        <v>1871.6216216216217</v>
      </c>
      <c r="F15" s="1075">
        <v>-0.08741369106332608</v>
      </c>
    </row>
    <row r="16" spans="2:6" ht="11.25">
      <c r="B16" s="1071"/>
      <c r="C16" s="1072" t="s">
        <v>541</v>
      </c>
      <c r="D16" s="1073">
        <v>478.8742888240241</v>
      </c>
      <c r="E16" s="1073">
        <v>471.75013137597693</v>
      </c>
      <c r="F16" s="1075">
        <v>-0.014876884423137504</v>
      </c>
    </row>
    <row r="17" spans="2:6" ht="11.25">
      <c r="B17" s="1071"/>
      <c r="C17" s="1072" t="s">
        <v>577</v>
      </c>
      <c r="D17" s="1073" t="s">
        <v>29</v>
      </c>
      <c r="E17" s="1073" t="s">
        <v>29</v>
      </c>
      <c r="F17" s="1075" t="s">
        <v>29</v>
      </c>
    </row>
    <row r="18" spans="2:6" ht="11.25">
      <c r="B18" s="1071"/>
      <c r="C18" s="1072" t="s">
        <v>531</v>
      </c>
      <c r="D18" s="1073">
        <v>747.9680538782197</v>
      </c>
      <c r="E18" s="1073">
        <v>774.4524378262021</v>
      </c>
      <c r="F18" s="1075">
        <v>0.03540844266096732</v>
      </c>
    </row>
    <row r="19" spans="2:6" ht="11.25">
      <c r="B19" s="1076"/>
      <c r="C19" s="998" t="s">
        <v>578</v>
      </c>
      <c r="D19" s="1077" t="s">
        <v>29</v>
      </c>
      <c r="E19" s="1077" t="s">
        <v>29</v>
      </c>
      <c r="F19" s="1078" t="s">
        <v>29</v>
      </c>
    </row>
    <row r="22" ht="11.25"/>
    <row r="23" ht="11.25"/>
    <row r="24" ht="11.25"/>
    <row r="25" ht="11.25"/>
    <row r="26" ht="11.25"/>
    <row r="27" ht="11.25"/>
  </sheetData>
  <mergeCells count="5">
    <mergeCell ref="B14:C14"/>
    <mergeCell ref="B3:E3"/>
    <mergeCell ref="B5:C5"/>
    <mergeCell ref="B10:C10"/>
    <mergeCell ref="B11:C11"/>
  </mergeCells>
  <printOptions/>
  <pageMargins left="0.75" right="0.75" top="1" bottom="1" header="0.4921259845" footer="0.4921259845"/>
  <pageSetup orientation="portrait" paperSize="9"/>
  <drawing r:id="rId1"/>
</worksheet>
</file>

<file path=xl/worksheets/sheet51.xml><?xml version="1.0" encoding="utf-8"?>
<worksheet xmlns="http://schemas.openxmlformats.org/spreadsheetml/2006/main" xmlns:r="http://schemas.openxmlformats.org/officeDocument/2006/relationships">
  <sheetPr>
    <pageSetUpPr fitToPage="1"/>
  </sheetPr>
  <dimension ref="B1:BY18"/>
  <sheetViews>
    <sheetView showGridLines="0" workbookViewId="0" topLeftCell="A1">
      <selection activeCell="A1" sqref="A1"/>
    </sheetView>
  </sheetViews>
  <sheetFormatPr defaultColWidth="11.421875" defaultRowHeight="12.75"/>
  <cols>
    <col min="1" max="1" width="3.7109375" style="105" customWidth="1"/>
    <col min="2" max="2" width="25.140625" style="105" customWidth="1"/>
    <col min="3" max="7" width="16.7109375" style="853" customWidth="1"/>
    <col min="8" max="16384" width="11.421875" style="105" customWidth="1"/>
  </cols>
  <sheetData>
    <row r="1" ht="15" customHeight="1">
      <c r="B1" s="365" t="s">
        <v>579</v>
      </c>
    </row>
    <row r="2" spans="2:5" ht="11.25">
      <c r="B2" s="1016"/>
      <c r="C2" s="1087"/>
      <c r="D2" s="1087"/>
      <c r="E2" s="1087"/>
    </row>
    <row r="3" spans="2:77" s="365" customFormat="1" ht="13.5" customHeight="1">
      <c r="B3" s="1088"/>
      <c r="C3" s="76" t="s">
        <v>580</v>
      </c>
      <c r="D3" s="76" t="s">
        <v>581</v>
      </c>
      <c r="E3" s="76" t="s">
        <v>582</v>
      </c>
      <c r="F3" s="76" t="s">
        <v>583</v>
      </c>
      <c r="G3" s="76" t="s">
        <v>584</v>
      </c>
      <c r="H3" s="1089"/>
      <c r="I3" s="1089"/>
      <c r="J3" s="1089"/>
      <c r="K3" s="1090"/>
      <c r="L3" s="1090"/>
      <c r="M3" s="1091"/>
      <c r="N3" s="1089"/>
      <c r="O3" s="1089"/>
      <c r="P3" s="1089"/>
      <c r="Q3" s="1089"/>
      <c r="R3" s="1089"/>
      <c r="S3" s="1089"/>
      <c r="T3" s="1089"/>
      <c r="U3" s="1090"/>
      <c r="V3" s="1090"/>
      <c r="W3" s="1091"/>
      <c r="X3" s="1089"/>
      <c r="Y3" s="1089"/>
      <c r="Z3" s="1089"/>
      <c r="AA3" s="1089"/>
      <c r="AB3" s="1089"/>
      <c r="AC3" s="1089"/>
      <c r="AD3" s="1089"/>
      <c r="AE3" s="1090"/>
      <c r="AF3" s="1090"/>
      <c r="AG3" s="1090"/>
      <c r="AH3" s="1090"/>
      <c r="AI3" s="1090"/>
      <c r="AJ3" s="1090"/>
      <c r="AK3" s="1090"/>
      <c r="AL3" s="1090"/>
      <c r="AM3" s="1090"/>
      <c r="AN3" s="1090"/>
      <c r="AO3" s="1090"/>
      <c r="AP3" s="1090"/>
      <c r="AQ3" s="1090"/>
      <c r="AR3" s="1090"/>
      <c r="AS3" s="1090"/>
      <c r="AT3" s="1090"/>
      <c r="AU3" s="1090"/>
      <c r="AV3" s="1090"/>
      <c r="AW3" s="1090"/>
      <c r="AX3" s="1090"/>
      <c r="AY3" s="1090"/>
      <c r="AZ3" s="1090"/>
      <c r="BA3" s="1090"/>
      <c r="BB3" s="1090"/>
      <c r="BC3" s="1090"/>
      <c r="BD3" s="1090"/>
      <c r="BE3" s="1090"/>
      <c r="BF3" s="1090"/>
      <c r="BG3" s="1090"/>
      <c r="BH3" s="1090"/>
      <c r="BI3" s="1090"/>
      <c r="BJ3" s="1090"/>
      <c r="BK3" s="1090"/>
      <c r="BL3" s="1090"/>
      <c r="BM3" s="1090"/>
      <c r="BN3" s="1090"/>
      <c r="BO3" s="1090"/>
      <c r="BP3" s="1090"/>
      <c r="BQ3" s="1090"/>
      <c r="BR3" s="1090"/>
      <c r="BS3" s="1090"/>
      <c r="BT3" s="1090"/>
      <c r="BU3" s="1090"/>
      <c r="BV3" s="1090"/>
      <c r="BW3" s="1090"/>
      <c r="BX3" s="1090"/>
      <c r="BY3" s="1090"/>
    </row>
    <row r="4" spans="2:77" ht="13.5" customHeight="1">
      <c r="B4" s="1092" t="s">
        <v>25</v>
      </c>
      <c r="C4" s="1093">
        <v>0.5428820607425229</v>
      </c>
      <c r="D4" s="1093">
        <v>0.27967887993771195</v>
      </c>
      <c r="E4" s="1093">
        <v>0.06174558471605051</v>
      </c>
      <c r="F4" s="1093">
        <v>0.07052646715323348</v>
      </c>
      <c r="G4" s="1093">
        <v>0.045167007450481134</v>
      </c>
      <c r="I4" s="1094"/>
      <c r="J4" s="1094"/>
      <c r="K4" s="1016"/>
      <c r="L4" s="1016"/>
      <c r="M4" s="1052"/>
      <c r="N4" s="1095"/>
      <c r="O4" s="1095"/>
      <c r="P4" s="1095"/>
      <c r="Q4" s="1095"/>
      <c r="R4" s="1095"/>
      <c r="S4" s="1094"/>
      <c r="T4" s="1094"/>
      <c r="U4" s="1016"/>
      <c r="V4" s="1016"/>
      <c r="W4" s="1052"/>
      <c r="X4" s="1095"/>
      <c r="Y4" s="1095"/>
      <c r="Z4" s="1095"/>
      <c r="AA4" s="1095"/>
      <c r="AB4" s="1095"/>
      <c r="AC4" s="1094"/>
      <c r="AD4" s="1094"/>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row>
    <row r="5" spans="2:77" ht="13.5" customHeight="1">
      <c r="B5" s="1092" t="s">
        <v>585</v>
      </c>
      <c r="C5" s="1093">
        <v>0.14997008730767072</v>
      </c>
      <c r="D5" s="1093">
        <v>0.38682252425732394</v>
      </c>
      <c r="E5" s="1093">
        <v>0.19193198601581635</v>
      </c>
      <c r="F5" s="1093">
        <v>0.14863336386920675</v>
      </c>
      <c r="G5" s="1093">
        <v>0.12264203854998224</v>
      </c>
      <c r="I5" s="1096"/>
      <c r="J5" s="1094"/>
      <c r="K5" s="1016"/>
      <c r="L5" s="1016"/>
      <c r="M5" s="1052"/>
      <c r="N5" s="1096"/>
      <c r="O5" s="1096"/>
      <c r="P5" s="1096"/>
      <c r="Q5" s="1096"/>
      <c r="R5" s="1096"/>
      <c r="S5" s="1096"/>
      <c r="T5" s="1094"/>
      <c r="U5" s="1016"/>
      <c r="V5" s="1016"/>
      <c r="W5" s="1052"/>
      <c r="X5" s="1096"/>
      <c r="Y5" s="1096"/>
      <c r="Z5" s="1096"/>
      <c r="AA5" s="1096"/>
      <c r="AB5" s="1096"/>
      <c r="AC5" s="1096"/>
      <c r="AD5" s="1094"/>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row>
    <row r="6" spans="2:77" ht="13.5" customHeight="1">
      <c r="B6" s="1092" t="s">
        <v>586</v>
      </c>
      <c r="C6" s="1093">
        <v>0.4819874609132339</v>
      </c>
      <c r="D6" s="1093">
        <v>0.3882105438998544</v>
      </c>
      <c r="E6" s="1093">
        <v>0.06425629433966204</v>
      </c>
      <c r="F6" s="1093">
        <v>0.03799833995437485</v>
      </c>
      <c r="G6" s="1093">
        <v>0.027547360892874854</v>
      </c>
      <c r="I6" s="1096"/>
      <c r="J6" s="1096"/>
      <c r="K6" s="1016"/>
      <c r="L6" s="1016"/>
      <c r="M6" s="1052"/>
      <c r="N6" s="1096"/>
      <c r="O6" s="1096"/>
      <c r="P6" s="1096"/>
      <c r="Q6" s="1096"/>
      <c r="R6" s="1096"/>
      <c r="S6" s="1096"/>
      <c r="T6" s="1096"/>
      <c r="U6" s="1016"/>
      <c r="V6" s="1016"/>
      <c r="W6" s="1052"/>
      <c r="X6" s="1096"/>
      <c r="Y6" s="1096"/>
      <c r="Z6" s="1096"/>
      <c r="AA6" s="1096"/>
      <c r="AB6" s="1096"/>
      <c r="AC6" s="1096"/>
      <c r="AD6" s="109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row>
    <row r="7" spans="2:77" ht="13.5" customHeight="1">
      <c r="B7" s="1092" t="s">
        <v>587</v>
      </c>
      <c r="C7" s="1093">
        <v>0.37852829138717575</v>
      </c>
      <c r="D7" s="1093">
        <v>0.39797705622246377</v>
      </c>
      <c r="E7" s="1093">
        <v>0.10341314212851478</v>
      </c>
      <c r="F7" s="1093">
        <v>0.10289469522728592</v>
      </c>
      <c r="G7" s="1093">
        <v>0.01718681503455979</v>
      </c>
      <c r="I7" s="1096"/>
      <c r="J7" s="1094"/>
      <c r="K7" s="1016"/>
      <c r="L7" s="1016"/>
      <c r="M7" s="1052"/>
      <c r="N7" s="1096"/>
      <c r="O7" s="1096"/>
      <c r="P7" s="1096"/>
      <c r="Q7" s="1096"/>
      <c r="R7" s="1096"/>
      <c r="S7" s="1096"/>
      <c r="T7" s="1094"/>
      <c r="U7" s="1016"/>
      <c r="V7" s="1016"/>
      <c r="W7" s="1052"/>
      <c r="X7" s="1096"/>
      <c r="Y7" s="1096"/>
      <c r="Z7" s="1096"/>
      <c r="AA7" s="1096"/>
      <c r="AB7" s="1096"/>
      <c r="AC7" s="1096"/>
      <c r="AD7" s="1094"/>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row>
    <row r="8" spans="2:77" ht="13.5" customHeight="1">
      <c r="B8" s="1092" t="s">
        <v>588</v>
      </c>
      <c r="C8" s="1093">
        <v>0.11314865177322925</v>
      </c>
      <c r="D8" s="1093">
        <v>0.38584389416777687</v>
      </c>
      <c r="E8" s="1093">
        <v>0.2028285786639948</v>
      </c>
      <c r="F8" s="1093">
        <v>0.1842760093808837</v>
      </c>
      <c r="G8" s="1093">
        <v>0.11390286601411537</v>
      </c>
      <c r="I8" s="1096"/>
      <c r="J8" s="1016"/>
      <c r="K8" s="1016"/>
      <c r="L8" s="1016"/>
      <c r="M8" s="1052"/>
      <c r="N8" s="1096"/>
      <c r="O8" s="1096"/>
      <c r="P8" s="1096"/>
      <c r="Q8" s="1096"/>
      <c r="R8" s="1096"/>
      <c r="S8" s="1096"/>
      <c r="T8" s="1016"/>
      <c r="U8" s="1016"/>
      <c r="V8" s="1016"/>
      <c r="W8" s="1052"/>
      <c r="X8" s="1096"/>
      <c r="Y8" s="1096"/>
      <c r="Z8" s="1096"/>
      <c r="AA8" s="1096"/>
      <c r="AB8" s="1096"/>
      <c r="AC8" s="109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row>
    <row r="9" spans="9:77" ht="11.25">
      <c r="I9" s="1096"/>
      <c r="J9" s="1016"/>
      <c r="K9" s="1016"/>
      <c r="L9" s="1016"/>
      <c r="M9" s="1052"/>
      <c r="N9" s="1096"/>
      <c r="O9" s="1096"/>
      <c r="P9" s="1096"/>
      <c r="Q9" s="1096"/>
      <c r="R9" s="1096"/>
      <c r="S9" s="1096"/>
      <c r="T9" s="1016"/>
      <c r="U9" s="1016"/>
      <c r="V9" s="1016"/>
      <c r="W9" s="1052"/>
      <c r="X9" s="1096"/>
      <c r="Y9" s="1096"/>
      <c r="Z9" s="1096"/>
      <c r="AA9" s="1096"/>
      <c r="AB9" s="1096"/>
      <c r="AC9" s="109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row>
    <row r="10" spans="3:77" ht="11.25">
      <c r="C10" s="1087"/>
      <c r="D10" s="1097"/>
      <c r="E10" s="1087"/>
      <c r="F10" s="1087"/>
      <c r="G10" s="1087"/>
      <c r="H10" s="1016"/>
      <c r="I10" s="1016"/>
      <c r="J10" s="1016"/>
      <c r="K10" s="1016"/>
      <c r="L10" s="1016"/>
      <c r="M10" s="1052"/>
      <c r="N10" s="1096"/>
      <c r="O10" s="1096"/>
      <c r="P10" s="1096"/>
      <c r="Q10" s="1096"/>
      <c r="R10" s="1096"/>
      <c r="S10" s="1096"/>
      <c r="T10" s="1016"/>
      <c r="U10" s="1016"/>
      <c r="V10" s="1016"/>
      <c r="W10" s="1052"/>
      <c r="X10" s="1016"/>
      <c r="Y10" s="1016"/>
      <c r="Z10" s="1016"/>
      <c r="AA10" s="1016"/>
      <c r="AB10" s="1016"/>
      <c r="AC10" s="1016"/>
      <c r="AD10" s="1016"/>
      <c r="AE10" s="1016"/>
      <c r="AF10" s="1016"/>
      <c r="AG10" s="1016"/>
      <c r="AH10" s="1016"/>
      <c r="AI10" s="1016"/>
      <c r="AJ10" s="1016"/>
      <c r="AK10" s="1016"/>
      <c r="AL10" s="1016"/>
      <c r="AM10" s="1016"/>
      <c r="AN10" s="1016"/>
      <c r="AO10" s="1016"/>
      <c r="AP10" s="1016"/>
      <c r="AQ10" s="1016"/>
      <c r="AR10" s="1016"/>
      <c r="AS10" s="1016"/>
      <c r="AT10" s="1016"/>
      <c r="AU10" s="1016"/>
      <c r="AV10" s="1016"/>
      <c r="AW10" s="1016"/>
      <c r="AX10" s="1016"/>
      <c r="AY10" s="1016"/>
      <c r="AZ10" s="1016"/>
      <c r="BA10" s="1016"/>
      <c r="BB10" s="1016"/>
      <c r="BC10" s="1016"/>
      <c r="BD10" s="1016"/>
      <c r="BE10" s="1016"/>
      <c r="BF10" s="1016"/>
      <c r="BG10" s="1016"/>
      <c r="BH10" s="1016"/>
      <c r="BI10" s="1016"/>
      <c r="BJ10" s="1016"/>
      <c r="BK10" s="1016"/>
      <c r="BL10" s="1016"/>
      <c r="BM10" s="1016"/>
      <c r="BN10" s="1016"/>
      <c r="BO10" s="1016"/>
      <c r="BP10" s="1016"/>
      <c r="BQ10" s="1016"/>
      <c r="BR10" s="1016"/>
      <c r="BS10" s="1016"/>
      <c r="BT10" s="1016"/>
      <c r="BU10" s="1016"/>
      <c r="BV10" s="1016"/>
      <c r="BW10" s="1016"/>
      <c r="BX10" s="1016"/>
      <c r="BY10" s="1016"/>
    </row>
    <row r="11" spans="9:77" ht="11.25">
      <c r="I11" s="1016"/>
      <c r="J11" s="1016"/>
      <c r="K11" s="1016"/>
      <c r="L11" s="1016"/>
      <c r="M11" s="1016"/>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c r="AN11" s="1016"/>
      <c r="AO11" s="1016"/>
      <c r="AP11" s="1016"/>
      <c r="AQ11" s="1016"/>
      <c r="AR11" s="1016"/>
      <c r="AS11" s="1016"/>
      <c r="AT11" s="1016"/>
      <c r="AU11" s="1016"/>
      <c r="AV11" s="1016"/>
      <c r="AW11" s="1016"/>
      <c r="AX11" s="1016"/>
      <c r="AY11" s="1016"/>
      <c r="AZ11" s="1016"/>
      <c r="BA11" s="1016"/>
      <c r="BB11" s="1016"/>
      <c r="BC11" s="1016"/>
      <c r="BD11" s="1016"/>
      <c r="BE11" s="1016"/>
      <c r="BF11" s="1016"/>
      <c r="BG11" s="1016"/>
      <c r="BH11" s="1016"/>
      <c r="BI11" s="1016"/>
      <c r="BJ11" s="1016"/>
      <c r="BK11" s="1016"/>
      <c r="BL11" s="1016"/>
      <c r="BM11" s="1016"/>
      <c r="BN11" s="1016"/>
      <c r="BO11" s="1016"/>
      <c r="BP11" s="1016"/>
      <c r="BQ11" s="1016"/>
      <c r="BR11" s="1016"/>
      <c r="BS11" s="1016"/>
      <c r="BT11" s="1016"/>
      <c r="BU11" s="1016"/>
      <c r="BV11" s="1016"/>
      <c r="BW11" s="1016"/>
      <c r="BX11" s="1016"/>
      <c r="BY11" s="1016"/>
    </row>
    <row r="12" spans="3:77" ht="11.25">
      <c r="C12" s="1098"/>
      <c r="D12" s="1098"/>
      <c r="E12" s="1098"/>
      <c r="F12" s="1098"/>
      <c r="G12" s="1098"/>
      <c r="I12" s="1099"/>
      <c r="J12" s="1099"/>
      <c r="K12" s="1099"/>
      <c r="L12" s="1099"/>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6"/>
      <c r="AK12" s="1016"/>
      <c r="AL12" s="1016"/>
      <c r="AM12" s="1016"/>
      <c r="AN12" s="1016"/>
      <c r="AO12" s="1016"/>
      <c r="AP12" s="1016"/>
      <c r="AQ12" s="1016"/>
      <c r="AR12" s="1016"/>
      <c r="AS12" s="1016"/>
      <c r="AT12" s="1016"/>
      <c r="AU12" s="1016"/>
      <c r="AV12" s="1016"/>
      <c r="AW12" s="1016"/>
      <c r="AX12" s="1016"/>
      <c r="AY12" s="1016"/>
      <c r="AZ12" s="1016"/>
      <c r="BA12" s="1016"/>
      <c r="BB12" s="1016"/>
      <c r="BC12" s="1016"/>
      <c r="BD12" s="1016"/>
      <c r="BE12" s="1016"/>
      <c r="BF12" s="1016"/>
      <c r="BG12" s="1016"/>
      <c r="BH12" s="1016"/>
      <c r="BI12" s="1016"/>
      <c r="BJ12" s="1016"/>
      <c r="BK12" s="1016"/>
      <c r="BL12" s="1016"/>
      <c r="BM12" s="1016"/>
      <c r="BN12" s="1016"/>
      <c r="BO12" s="1016"/>
      <c r="BP12" s="1016"/>
      <c r="BQ12" s="1016"/>
      <c r="BR12" s="1016"/>
      <c r="BS12" s="1016"/>
      <c r="BT12" s="1016"/>
      <c r="BU12" s="1016"/>
      <c r="BV12" s="1016"/>
      <c r="BW12" s="1016"/>
      <c r="BX12" s="1016"/>
      <c r="BY12" s="1016"/>
    </row>
    <row r="13" spans="9:12" ht="11.25">
      <c r="I13" s="1099"/>
      <c r="J13" s="1099"/>
      <c r="K13" s="1099"/>
      <c r="L13" s="1099"/>
    </row>
    <row r="14" spans="8:12" ht="11.25">
      <c r="H14" s="1099"/>
      <c r="I14" s="1099"/>
      <c r="J14" s="1099"/>
      <c r="K14" s="1099"/>
      <c r="L14" s="1099"/>
    </row>
    <row r="15" spans="8:12" ht="11.25">
      <c r="H15" s="1099"/>
      <c r="I15" s="1099"/>
      <c r="J15" s="1099"/>
      <c r="K15" s="1099"/>
      <c r="L15" s="1099"/>
    </row>
    <row r="16" spans="8:10" ht="11.25">
      <c r="H16" s="1016"/>
      <c r="I16" s="1016"/>
      <c r="J16" s="1016"/>
    </row>
    <row r="17" spans="8:10" ht="11.25">
      <c r="H17" s="1016"/>
      <c r="I17" s="1016"/>
      <c r="J17" s="1016"/>
    </row>
    <row r="18" spans="8:10" ht="11.25">
      <c r="H18" s="1016"/>
      <c r="I18" s="1016"/>
      <c r="J18" s="1016"/>
    </row>
  </sheetData>
  <printOptions/>
  <pageMargins left="0.75" right="0.75" top="1" bottom="1" header="0.4921259845" footer="0.4921259845"/>
  <pageSetup fitToHeight="1" fitToWidth="1" horizontalDpi="600" verticalDpi="600" orientation="landscape" paperSize="9" r:id="rId2"/>
  <drawing r:id="rId1"/>
</worksheet>
</file>

<file path=xl/worksheets/sheet52.xml><?xml version="1.0" encoding="utf-8"?>
<worksheet xmlns="http://schemas.openxmlformats.org/spreadsheetml/2006/main" xmlns:r="http://schemas.openxmlformats.org/officeDocument/2006/relationships">
  <dimension ref="B1:H14"/>
  <sheetViews>
    <sheetView showGridLines="0" workbookViewId="0" topLeftCell="A1">
      <selection activeCell="A1" sqref="A1"/>
    </sheetView>
  </sheetViews>
  <sheetFormatPr defaultColWidth="11.421875" defaultRowHeight="12.75"/>
  <cols>
    <col min="1" max="1" width="3.7109375" style="73" customWidth="1"/>
    <col min="2" max="2" width="28.7109375" style="73" customWidth="1"/>
    <col min="3" max="3" width="23.8515625" style="1100" customWidth="1"/>
    <col min="4" max="4" width="19.00390625" style="1100" customWidth="1"/>
    <col min="5" max="5" width="17.28125" style="1100" customWidth="1"/>
    <col min="6" max="6" width="16.140625" style="1100" customWidth="1"/>
    <col min="7" max="7" width="17.140625" style="1100" customWidth="1"/>
    <col min="8" max="16384" width="11.421875" style="73" customWidth="1"/>
  </cols>
  <sheetData>
    <row r="1" ht="15" customHeight="1">
      <c r="B1" s="74" t="s">
        <v>589</v>
      </c>
    </row>
    <row r="3" spans="2:7" s="74" customFormat="1" ht="16.5" customHeight="1">
      <c r="B3" s="1101"/>
      <c r="C3" s="1102" t="s">
        <v>590</v>
      </c>
      <c r="D3" s="1102" t="s">
        <v>591</v>
      </c>
      <c r="E3" s="1102" t="s">
        <v>592</v>
      </c>
      <c r="F3" s="1102" t="s">
        <v>593</v>
      </c>
      <c r="G3" s="1102" t="s">
        <v>594</v>
      </c>
    </row>
    <row r="4" spans="2:8" ht="13.5" customHeight="1">
      <c r="B4" s="1103" t="s">
        <v>25</v>
      </c>
      <c r="C4" s="1104">
        <v>0.1594251509826136</v>
      </c>
      <c r="D4" s="1104">
        <v>0.25016696550965367</v>
      </c>
      <c r="E4" s="1104">
        <v>0.3086509841003637</v>
      </c>
      <c r="F4" s="1104">
        <v>0.24993919065587858</v>
      </c>
      <c r="G4" s="1104">
        <v>0.031817708751490495</v>
      </c>
      <c r="H4" s="1105"/>
    </row>
    <row r="5" spans="2:8" ht="13.5" customHeight="1">
      <c r="B5" s="1103" t="s">
        <v>585</v>
      </c>
      <c r="C5" s="1104">
        <v>0.033629616461490604</v>
      </c>
      <c r="D5" s="1104">
        <v>0.1920447980089774</v>
      </c>
      <c r="E5" s="1104">
        <v>0.35590418203635393</v>
      </c>
      <c r="F5" s="1104">
        <v>0.3341362606106395</v>
      </c>
      <c r="G5" s="1104">
        <v>0.08428514288253855</v>
      </c>
      <c r="H5" s="1105"/>
    </row>
    <row r="6" spans="2:8" ht="13.5" customHeight="1">
      <c r="B6" s="1103" t="s">
        <v>586</v>
      </c>
      <c r="C6" s="1104">
        <v>0.023481165179892613</v>
      </c>
      <c r="D6" s="1104">
        <v>0.1456094364351245</v>
      </c>
      <c r="E6" s="1104">
        <v>0.37797319578911764</v>
      </c>
      <c r="F6" s="1104">
        <v>0.3764004566016996</v>
      </c>
      <c r="G6" s="1104">
        <v>0.07653574599416564</v>
      </c>
      <c r="H6" s="1105"/>
    </row>
    <row r="7" spans="2:8" ht="13.5" customHeight="1">
      <c r="B7" s="1103" t="s">
        <v>587</v>
      </c>
      <c r="C7" s="1104">
        <v>0.023102370954676106</v>
      </c>
      <c r="D7" s="1104">
        <v>0.1561004928929107</v>
      </c>
      <c r="E7" s="1104">
        <v>0.32876698033529633</v>
      </c>
      <c r="F7" s="1104">
        <v>0.41400712783349924</v>
      </c>
      <c r="G7" s="1104">
        <v>0.07802302798361765</v>
      </c>
      <c r="H7" s="1105"/>
    </row>
    <row r="8" spans="2:8" ht="13.5" customHeight="1">
      <c r="B8" s="1103" t="s">
        <v>588</v>
      </c>
      <c r="C8" s="1104">
        <v>0.0732532128424706</v>
      </c>
      <c r="D8" s="1104">
        <v>0.22628442909093852</v>
      </c>
      <c r="E8" s="1104">
        <v>0.28571544146498334</v>
      </c>
      <c r="F8" s="1104">
        <v>0.34319265728466775</v>
      </c>
      <c r="G8" s="1104">
        <v>0.07155425931693978</v>
      </c>
      <c r="H8" s="1105"/>
    </row>
    <row r="9" ht="11.25"/>
    <row r="10" spans="2:7" ht="11.25">
      <c r="B10" s="1106"/>
      <c r="C10" s="1107"/>
      <c r="D10" s="1107"/>
      <c r="E10" s="1107"/>
      <c r="F10" s="1107"/>
      <c r="G10" s="1107"/>
    </row>
    <row r="11" spans="2:7" ht="11.25">
      <c r="B11" s="1108"/>
      <c r="C11" s="1109"/>
      <c r="D11" s="1109"/>
      <c r="E11" s="1109"/>
      <c r="F11" s="1109"/>
      <c r="G11" s="1109"/>
    </row>
    <row r="12" spans="2:7" ht="11.25">
      <c r="B12" s="1108"/>
      <c r="C12" s="1109"/>
      <c r="D12" s="1109"/>
      <c r="E12" s="1109"/>
      <c r="F12" s="1109"/>
      <c r="G12" s="1109"/>
    </row>
    <row r="13" spans="2:7" ht="11.25">
      <c r="B13" s="1108"/>
      <c r="C13" s="1109"/>
      <c r="D13" s="1109"/>
      <c r="E13" s="1109"/>
      <c r="F13" s="1109"/>
      <c r="G13" s="1109"/>
    </row>
    <row r="14" spans="2:7" ht="11.25">
      <c r="B14" s="1108"/>
      <c r="C14" s="1109"/>
      <c r="D14" s="1109"/>
      <c r="E14" s="1109"/>
      <c r="F14" s="1109"/>
      <c r="G14" s="1109"/>
    </row>
  </sheetData>
  <printOptions/>
  <pageMargins left="0.75" right="0.75" top="1" bottom="1" header="0.4921259845" footer="0.4921259845"/>
  <pageSetup horizontalDpi="600" verticalDpi="600" orientation="landscape" paperSize="9" r:id="rId2"/>
  <drawing r:id="rId1"/>
</worksheet>
</file>

<file path=xl/worksheets/sheet53.xml><?xml version="1.0" encoding="utf-8"?>
<worksheet xmlns="http://schemas.openxmlformats.org/spreadsheetml/2006/main" xmlns:r="http://schemas.openxmlformats.org/officeDocument/2006/relationships">
  <sheetPr>
    <pageSetUpPr fitToPage="1"/>
  </sheetPr>
  <dimension ref="B1:J17"/>
  <sheetViews>
    <sheetView showGridLines="0" workbookViewId="0" topLeftCell="A1">
      <selection activeCell="A1" sqref="A1"/>
    </sheetView>
  </sheetViews>
  <sheetFormatPr defaultColWidth="11.421875" defaultRowHeight="12.75"/>
  <cols>
    <col min="1" max="1" width="3.7109375" style="73" customWidth="1"/>
    <col min="2" max="2" width="25.421875" style="73" customWidth="1"/>
    <col min="3" max="3" width="17.140625" style="1100" customWidth="1"/>
    <col min="4" max="4" width="15.28125" style="1100" customWidth="1"/>
    <col min="5" max="5" width="16.421875" style="1100" customWidth="1"/>
    <col min="6" max="6" width="16.140625" style="1100" customWidth="1"/>
    <col min="7" max="7" width="17.140625" style="1100" customWidth="1"/>
    <col min="8" max="16384" width="11.421875" style="73" customWidth="1"/>
  </cols>
  <sheetData>
    <row r="1" ht="15" customHeight="1">
      <c r="B1" s="74" t="s">
        <v>595</v>
      </c>
    </row>
    <row r="3" spans="2:7" s="74" customFormat="1" ht="13.5" customHeight="1">
      <c r="B3" s="1101"/>
      <c r="C3" s="1102" t="s">
        <v>590</v>
      </c>
      <c r="D3" s="1102" t="s">
        <v>591</v>
      </c>
      <c r="E3" s="1102" t="s">
        <v>592</v>
      </c>
      <c r="F3" s="1102" t="s">
        <v>593</v>
      </c>
      <c r="G3" s="1102" t="s">
        <v>594</v>
      </c>
    </row>
    <row r="4" spans="2:10" ht="13.5" customHeight="1">
      <c r="B4" s="1103" t="s">
        <v>25</v>
      </c>
      <c r="C4" s="1104">
        <v>0.2042476427503612</v>
      </c>
      <c r="D4" s="1104">
        <v>0.23616760065810902</v>
      </c>
      <c r="E4" s="1104">
        <v>0.29285016327450997</v>
      </c>
      <c r="F4" s="1104">
        <v>0.24208055989376717</v>
      </c>
      <c r="G4" s="1104">
        <v>0.02465403342325263</v>
      </c>
      <c r="I4" s="1105"/>
      <c r="J4" s="1105"/>
    </row>
    <row r="5" spans="2:10" ht="13.5" customHeight="1">
      <c r="B5" s="1103" t="s">
        <v>585</v>
      </c>
      <c r="C5" s="1104">
        <v>0.11024178724607626</v>
      </c>
      <c r="D5" s="1104">
        <v>0.3371824480369515</v>
      </c>
      <c r="E5" s="1104">
        <v>0.36018287222510253</v>
      </c>
      <c r="F5" s="1104">
        <v>0.17872460762596032</v>
      </c>
      <c r="G5" s="1104">
        <v>0.013668284865909413</v>
      </c>
      <c r="I5" s="1105"/>
      <c r="J5" s="1105"/>
    </row>
    <row r="6" spans="2:10" ht="13.5" customHeight="1">
      <c r="B6" s="1103" t="s">
        <v>586</v>
      </c>
      <c r="C6" s="1104">
        <v>0.15616992582602832</v>
      </c>
      <c r="D6" s="1104">
        <v>0.275118004045853</v>
      </c>
      <c r="E6" s="1104">
        <v>0.32690492245448416</v>
      </c>
      <c r="F6" s="1104">
        <v>0.2339851652056642</v>
      </c>
      <c r="G6" s="1104">
        <v>0.00782198246797033</v>
      </c>
      <c r="I6" s="1105"/>
      <c r="J6" s="1105"/>
    </row>
    <row r="7" spans="2:10" ht="13.5" customHeight="1">
      <c r="B7" s="1103" t="s">
        <v>587</v>
      </c>
      <c r="C7" s="1104">
        <v>0.12413271098776334</v>
      </c>
      <c r="D7" s="1104">
        <v>0.2158445818090072</v>
      </c>
      <c r="E7" s="1104">
        <v>0.2511668979437366</v>
      </c>
      <c r="F7" s="1104">
        <v>0.261258988267945</v>
      </c>
      <c r="G7" s="1104">
        <v>0.14759682099154786</v>
      </c>
      <c r="H7" s="1105"/>
      <c r="I7" s="1105"/>
      <c r="J7" s="1105"/>
    </row>
    <row r="8" spans="2:10" ht="13.5" customHeight="1">
      <c r="B8" s="1103" t="s">
        <v>588</v>
      </c>
      <c r="C8" s="1104">
        <v>0.13662987159270107</v>
      </c>
      <c r="D8" s="1104">
        <v>0.27454381617481416</v>
      </c>
      <c r="E8" s="1104">
        <v>0.2822707817075918</v>
      </c>
      <c r="F8" s="1104">
        <v>0.2706465420139671</v>
      </c>
      <c r="G8" s="1104">
        <v>0.03590898851092588</v>
      </c>
      <c r="I8" s="1105"/>
      <c r="J8" s="1105"/>
    </row>
    <row r="10" ht="11.25"/>
    <row r="11" ht="11.25"/>
    <row r="12" spans="2:4" ht="11.25">
      <c r="B12" s="1106"/>
      <c r="C12" s="1110"/>
      <c r="D12" s="1110"/>
    </row>
    <row r="13" spans="2:4" ht="11.25">
      <c r="B13" s="1108"/>
      <c r="C13" s="1110"/>
      <c r="D13" s="1110"/>
    </row>
    <row r="14" spans="2:4" ht="11.25">
      <c r="B14" s="1108"/>
      <c r="C14" s="1110"/>
      <c r="D14" s="1110"/>
    </row>
    <row r="15" spans="2:4" ht="11.25">
      <c r="B15" s="1108"/>
      <c r="C15" s="1110"/>
      <c r="D15" s="1110"/>
    </row>
    <row r="16" spans="2:4" ht="11.25">
      <c r="B16" s="1108"/>
      <c r="C16" s="1110"/>
      <c r="D16" s="1110"/>
    </row>
    <row r="17" spans="2:4" ht="11.25">
      <c r="B17" s="1108"/>
      <c r="C17" s="1110"/>
      <c r="D17" s="1110"/>
    </row>
  </sheetData>
  <printOptions/>
  <pageMargins left="0.75" right="0.75" top="1" bottom="1" header="0.4921259845" footer="0.4921259845"/>
  <pageSetup fitToHeight="1" fitToWidth="1" horizontalDpi="600" verticalDpi="600" orientation="landscape" paperSize="9" r:id="rId2"/>
  <drawing r:id="rId1"/>
</worksheet>
</file>

<file path=xl/worksheets/sheet54.xml><?xml version="1.0" encoding="utf-8"?>
<worksheet xmlns="http://schemas.openxmlformats.org/spreadsheetml/2006/main" xmlns:r="http://schemas.openxmlformats.org/officeDocument/2006/relationships">
  <dimension ref="B1:D12"/>
  <sheetViews>
    <sheetView showGridLines="0" workbookViewId="0" topLeftCell="A1">
      <selection activeCell="A1" sqref="A1"/>
    </sheetView>
  </sheetViews>
  <sheetFormatPr defaultColWidth="11.421875" defaultRowHeight="12.75"/>
  <cols>
    <col min="1" max="1" width="3.7109375" style="73" customWidth="1"/>
    <col min="2" max="2" width="19.28125" style="73" customWidth="1"/>
    <col min="3" max="4" width="11.421875" style="1100" customWidth="1"/>
    <col min="5" max="16384" width="11.421875" style="73" customWidth="1"/>
  </cols>
  <sheetData>
    <row r="1" ht="15" customHeight="1">
      <c r="B1" s="74" t="s">
        <v>596</v>
      </c>
    </row>
    <row r="3" spans="2:4" s="365" customFormat="1" ht="13.5" customHeight="1">
      <c r="B3" s="512" t="s">
        <v>597</v>
      </c>
      <c r="C3" s="357" t="s">
        <v>16</v>
      </c>
      <c r="D3" s="357" t="s">
        <v>17</v>
      </c>
    </row>
    <row r="4" spans="2:4" ht="13.5" customHeight="1">
      <c r="B4" s="1111" t="s">
        <v>588</v>
      </c>
      <c r="C4" s="1112">
        <v>0.5999289030604</v>
      </c>
      <c r="D4" s="1112">
        <v>0.4000710969395999</v>
      </c>
    </row>
    <row r="5" spans="2:4" ht="13.5" customHeight="1">
      <c r="B5" s="1111" t="s">
        <v>25</v>
      </c>
      <c r="C5" s="1112">
        <v>0.5138653016480655</v>
      </c>
      <c r="D5" s="1112">
        <v>0.4861346983519345</v>
      </c>
    </row>
    <row r="6" spans="2:4" ht="13.5" customHeight="1">
      <c r="B6" s="1111" t="s">
        <v>598</v>
      </c>
      <c r="C6" s="1112">
        <v>0.7401742033584556</v>
      </c>
      <c r="D6" s="1112">
        <v>0.25982579664154437</v>
      </c>
    </row>
    <row r="7" spans="2:4" ht="13.5" customHeight="1">
      <c r="B7" s="1111" t="s">
        <v>599</v>
      </c>
      <c r="C7" s="1112">
        <v>0.7092678590761201</v>
      </c>
      <c r="D7" s="1112">
        <v>0.2907321409238799</v>
      </c>
    </row>
    <row r="8" spans="2:4" ht="13.5" customHeight="1">
      <c r="B8" s="1111" t="s">
        <v>600</v>
      </c>
      <c r="C8" s="1112">
        <v>0.5996575195066314</v>
      </c>
      <c r="D8" s="1112">
        <v>0.4003424804933687</v>
      </c>
    </row>
    <row r="9" spans="2:4" ht="13.5" customHeight="1">
      <c r="B9" s="1111" t="s">
        <v>601</v>
      </c>
      <c r="C9" s="1112">
        <v>0.597046302622589</v>
      </c>
      <c r="D9" s="1112">
        <v>0.40295369737741105</v>
      </c>
    </row>
    <row r="10" spans="2:4" ht="13.5" customHeight="1">
      <c r="B10" s="1111" t="s">
        <v>37</v>
      </c>
      <c r="C10" s="1112">
        <v>0.5496087636932707</v>
      </c>
      <c r="D10" s="1112">
        <v>0.4503912363067293</v>
      </c>
    </row>
    <row r="11" spans="2:4" ht="13.5" customHeight="1">
      <c r="B11" s="1111" t="s">
        <v>587</v>
      </c>
      <c r="C11" s="1112">
        <v>0.46</v>
      </c>
      <c r="D11" s="1112">
        <v>0.54</v>
      </c>
    </row>
    <row r="12" spans="2:4" ht="13.5" customHeight="1">
      <c r="B12" s="1111" t="s">
        <v>602</v>
      </c>
      <c r="C12" s="1112">
        <v>0.1886823094033582</v>
      </c>
      <c r="D12" s="1112">
        <v>0.8113176905966418</v>
      </c>
    </row>
    <row r="14" ht="11.25"/>
    <row r="15" ht="11.25"/>
  </sheetData>
  <printOptions/>
  <pageMargins left="0.75" right="0.75" top="1" bottom="1" header="0.4921259845" footer="0.4921259845"/>
  <pageSetup horizontalDpi="600" verticalDpi="600" orientation="landscape" paperSize="9"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B1:BU29"/>
  <sheetViews>
    <sheetView showGridLines="0" workbookViewId="0" topLeftCell="A1">
      <selection activeCell="A1" sqref="A1"/>
    </sheetView>
  </sheetViews>
  <sheetFormatPr defaultColWidth="11.421875" defaultRowHeight="12.75"/>
  <cols>
    <col min="1" max="1" width="3.7109375" style="105" customWidth="1"/>
    <col min="2" max="2" width="62.8515625" style="105" customWidth="1"/>
    <col min="3" max="3" width="23.140625" style="853" customWidth="1"/>
    <col min="4" max="4" width="20.57421875" style="853" customWidth="1"/>
    <col min="5" max="5" width="22.57421875" style="853" customWidth="1"/>
    <col min="6" max="16384" width="11.421875" style="105" customWidth="1"/>
  </cols>
  <sheetData>
    <row r="1" ht="15" customHeight="1">
      <c r="B1" s="365" t="s">
        <v>603</v>
      </c>
    </row>
    <row r="2" spans="2:5" ht="11.25">
      <c r="B2" s="1016"/>
      <c r="C2" s="1087"/>
      <c r="D2" s="1087"/>
      <c r="E2" s="1087"/>
    </row>
    <row r="3" spans="2:5" ht="30.75" customHeight="1">
      <c r="B3" s="985"/>
      <c r="C3" s="174" t="s">
        <v>604</v>
      </c>
      <c r="D3" s="174" t="s">
        <v>605</v>
      </c>
      <c r="E3" s="176" t="s">
        <v>606</v>
      </c>
    </row>
    <row r="4" spans="2:5" ht="15.75" customHeight="1">
      <c r="B4" s="1113" t="s">
        <v>638</v>
      </c>
      <c r="C4" s="1114">
        <f>SUM(C5:C8)</f>
        <v>802</v>
      </c>
      <c r="D4" s="1115">
        <f>SUM(D5:D8)</f>
        <v>31.257416870845326</v>
      </c>
      <c r="E4" s="1116">
        <v>1546.7439727864607</v>
      </c>
    </row>
    <row r="5" spans="2:5" ht="17.25" customHeight="1">
      <c r="B5" s="1117" t="s">
        <v>25</v>
      </c>
      <c r="C5" s="1118">
        <v>16</v>
      </c>
      <c r="D5" s="1119">
        <v>0.9857930599352992</v>
      </c>
      <c r="E5" s="1120">
        <v>2825.10023467838</v>
      </c>
    </row>
    <row r="6" spans="2:5" ht="24" customHeight="1">
      <c r="B6" s="1121" t="s">
        <v>607</v>
      </c>
      <c r="C6" s="1118">
        <v>403</v>
      </c>
      <c r="D6" s="1119">
        <v>14.7515054731964</v>
      </c>
      <c r="E6" s="1120">
        <v>1451.6711920499558</v>
      </c>
    </row>
    <row r="7" spans="2:5" ht="11.25" customHeight="1">
      <c r="B7" s="997" t="s">
        <v>26</v>
      </c>
      <c r="C7" s="1118">
        <v>346</v>
      </c>
      <c r="D7" s="1119">
        <v>13.753606166736231</v>
      </c>
      <c r="E7" s="1120">
        <v>1571.6181874373588</v>
      </c>
    </row>
    <row r="8" spans="2:5" ht="10.5" customHeight="1">
      <c r="B8" s="1007" t="s">
        <v>608</v>
      </c>
      <c r="C8" s="1118">
        <v>37</v>
      </c>
      <c r="D8" s="1119">
        <v>1.766512170977396</v>
      </c>
      <c r="E8" s="1120">
        <v>1868.832308268264</v>
      </c>
    </row>
    <row r="9" spans="2:5" ht="18.75" customHeight="1">
      <c r="B9" s="1113" t="s">
        <v>639</v>
      </c>
      <c r="C9" s="1114"/>
      <c r="D9" s="1122">
        <f>(SUM(D10,D13))</f>
        <v>68.74258312915468</v>
      </c>
      <c r="E9" s="1116">
        <v>2647.7677933833966</v>
      </c>
    </row>
    <row r="10" spans="2:5" ht="13.5" customHeight="1">
      <c r="B10" s="1123" t="s">
        <v>609</v>
      </c>
      <c r="C10" s="1124">
        <f>C11+C12</f>
        <v>115</v>
      </c>
      <c r="D10" s="1125">
        <f>(D11+D12)</f>
        <v>5.131899839705451</v>
      </c>
      <c r="E10" s="1126">
        <v>1766.6174251662387</v>
      </c>
    </row>
    <row r="11" spans="2:5" ht="13.5" customHeight="1">
      <c r="B11" s="997" t="s">
        <v>527</v>
      </c>
      <c r="C11" s="1118">
        <v>92</v>
      </c>
      <c r="D11" s="1119">
        <v>4.135996081719533</v>
      </c>
      <c r="E11" s="1120">
        <v>1787.8012301254303</v>
      </c>
    </row>
    <row r="12" spans="2:5" ht="13.5" customHeight="1">
      <c r="B12" s="997" t="s">
        <v>528</v>
      </c>
      <c r="C12" s="1118">
        <v>23</v>
      </c>
      <c r="D12" s="1119">
        <v>0.9959037579859177</v>
      </c>
      <c r="E12" s="1120">
        <v>1683.7606837606838</v>
      </c>
    </row>
    <row r="13" spans="2:5" ht="13.5" customHeight="1">
      <c r="B13" s="114" t="s">
        <v>529</v>
      </c>
      <c r="C13" s="1124"/>
      <c r="D13" s="1125">
        <f>(SUM(D14:D17))</f>
        <v>63.610683289449234</v>
      </c>
      <c r="E13" s="1127">
        <v>2848.6290399467034</v>
      </c>
    </row>
    <row r="14" spans="2:5" ht="13.5" customHeight="1">
      <c r="B14" s="997" t="s">
        <v>37</v>
      </c>
      <c r="C14" s="1118" t="s">
        <v>29</v>
      </c>
      <c r="D14" s="1119" t="s">
        <v>29</v>
      </c>
      <c r="E14" s="1120"/>
    </row>
    <row r="15" spans="2:5" ht="13.5" customHeight="1">
      <c r="B15" s="997" t="s">
        <v>610</v>
      </c>
      <c r="C15" s="1118" t="s">
        <v>33</v>
      </c>
      <c r="D15" s="1119">
        <v>1.0371714291496998</v>
      </c>
      <c r="E15" s="1120">
        <v>1436.7809495192307</v>
      </c>
    </row>
    <row r="16" spans="2:5" ht="13.5" customHeight="1">
      <c r="B16" s="997" t="s">
        <v>611</v>
      </c>
      <c r="C16" s="1118" t="s">
        <v>33</v>
      </c>
      <c r="D16" s="1119">
        <v>19.694267269141903</v>
      </c>
      <c r="E16" s="1120">
        <v>2052.7184477365568</v>
      </c>
    </row>
    <row r="17" spans="2:5" ht="13.5" customHeight="1">
      <c r="B17" s="1007" t="s">
        <v>612</v>
      </c>
      <c r="C17" s="1128" t="s">
        <v>33</v>
      </c>
      <c r="D17" s="1129">
        <v>42.87924459115763</v>
      </c>
      <c r="E17" s="1130">
        <v>5146.257414807372</v>
      </c>
    </row>
    <row r="18" spans="6:73" ht="11.25">
      <c r="F18" s="1131"/>
      <c r="G18" s="1132"/>
      <c r="H18" s="1132"/>
      <c r="M18" s="1096"/>
      <c r="N18" s="1096"/>
      <c r="O18" s="1096"/>
      <c r="P18" s="1016"/>
      <c r="Q18" s="1016"/>
      <c r="R18" s="1016"/>
      <c r="S18" s="1052"/>
      <c r="T18" s="1016"/>
      <c r="U18" s="1016"/>
      <c r="V18" s="1016"/>
      <c r="W18" s="1016"/>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6"/>
      <c r="AS18" s="1016"/>
      <c r="AT18" s="1016"/>
      <c r="AU18" s="1016"/>
      <c r="AV18" s="1016"/>
      <c r="AW18" s="1016"/>
      <c r="AX18" s="1016"/>
      <c r="AY18" s="1016"/>
      <c r="AZ18" s="1016"/>
      <c r="BA18" s="1016"/>
      <c r="BB18" s="1016"/>
      <c r="BC18" s="1016"/>
      <c r="BD18" s="1016"/>
      <c r="BE18" s="1016"/>
      <c r="BF18" s="1016"/>
      <c r="BG18" s="1016"/>
      <c r="BH18" s="1016"/>
      <c r="BI18" s="1016"/>
      <c r="BJ18" s="1016"/>
      <c r="BK18" s="1016"/>
      <c r="BL18" s="1016"/>
      <c r="BM18" s="1016"/>
      <c r="BN18" s="1016"/>
      <c r="BO18" s="1016"/>
      <c r="BP18" s="1016"/>
      <c r="BQ18" s="1016"/>
      <c r="BR18" s="1016"/>
      <c r="BS18" s="1016"/>
      <c r="BT18" s="1016"/>
      <c r="BU18" s="1016"/>
    </row>
    <row r="19" spans="6:73" ht="11.25">
      <c r="F19" s="1131"/>
      <c r="G19" s="1131"/>
      <c r="H19" s="1131"/>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1016"/>
      <c r="AN19" s="1016"/>
      <c r="AO19" s="1016"/>
      <c r="AP19" s="1016"/>
      <c r="AQ19" s="1016"/>
      <c r="AR19" s="1016"/>
      <c r="AS19" s="1016"/>
      <c r="AT19" s="1016"/>
      <c r="AU19" s="1016"/>
      <c r="AV19" s="1016"/>
      <c r="AW19" s="1016"/>
      <c r="AX19" s="1016"/>
      <c r="AY19" s="1016"/>
      <c r="AZ19" s="1016"/>
      <c r="BA19" s="1016"/>
      <c r="BB19" s="1016"/>
      <c r="BC19" s="1016"/>
      <c r="BD19" s="1016"/>
      <c r="BE19" s="1016"/>
      <c r="BF19" s="1016"/>
      <c r="BG19" s="1016"/>
      <c r="BH19" s="1016"/>
      <c r="BI19" s="1016"/>
      <c r="BJ19" s="1016"/>
      <c r="BK19" s="1016"/>
      <c r="BL19" s="1016"/>
      <c r="BM19" s="1016"/>
      <c r="BN19" s="1016"/>
      <c r="BO19" s="1016"/>
      <c r="BP19" s="1016"/>
      <c r="BQ19" s="1016"/>
      <c r="BR19" s="1016"/>
      <c r="BS19" s="1016"/>
      <c r="BT19" s="1016"/>
      <c r="BU19" s="1016"/>
    </row>
    <row r="20" spans="6:73" ht="11.25">
      <c r="F20" s="1131"/>
      <c r="G20" s="1131"/>
      <c r="H20" s="1131"/>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1016"/>
      <c r="AR20" s="1016"/>
      <c r="AS20" s="1016"/>
      <c r="AT20" s="1016"/>
      <c r="AU20" s="1016"/>
      <c r="AV20" s="1016"/>
      <c r="AW20" s="1016"/>
      <c r="AX20" s="1016"/>
      <c r="AY20" s="1016"/>
      <c r="AZ20" s="1016"/>
      <c r="BA20" s="1016"/>
      <c r="BB20" s="1016"/>
      <c r="BC20" s="1016"/>
      <c r="BD20" s="1016"/>
      <c r="BE20" s="1016"/>
      <c r="BF20" s="1016"/>
      <c r="BG20" s="1016"/>
      <c r="BH20" s="1016"/>
      <c r="BI20" s="1016"/>
      <c r="BJ20" s="1016"/>
      <c r="BK20" s="1016"/>
      <c r="BL20" s="1016"/>
      <c r="BM20" s="1016"/>
      <c r="BN20" s="1016"/>
      <c r="BO20" s="1016"/>
      <c r="BP20" s="1016"/>
      <c r="BQ20" s="1016"/>
      <c r="BR20" s="1016"/>
      <c r="BS20" s="1016"/>
      <c r="BT20" s="1016"/>
      <c r="BU20" s="1016"/>
    </row>
    <row r="21" spans="6:8" ht="11.25">
      <c r="F21" s="1131"/>
      <c r="G21" s="1131"/>
      <c r="H21" s="1131"/>
    </row>
    <row r="22" spans="6:8" ht="11.25">
      <c r="F22" s="1131"/>
      <c r="G22" s="1131"/>
      <c r="H22" s="1131"/>
    </row>
    <row r="23" spans="2:8" ht="11.25">
      <c r="B23" s="1016"/>
      <c r="C23" s="1133"/>
      <c r="D23" s="1133"/>
      <c r="E23" s="1133"/>
      <c r="F23" s="1131"/>
      <c r="G23" s="1131"/>
      <c r="H23" s="1131"/>
    </row>
    <row r="24" spans="2:6" ht="11.25">
      <c r="B24" s="1016"/>
      <c r="C24" s="1133"/>
      <c r="D24" s="1133"/>
      <c r="E24" s="1133"/>
      <c r="F24" s="1131"/>
    </row>
    <row r="25" spans="3:6" ht="11.25">
      <c r="C25" s="1133"/>
      <c r="D25" s="1133"/>
      <c r="E25" s="1133"/>
      <c r="F25" s="1131"/>
    </row>
    <row r="26" spans="2:6" ht="11.25">
      <c r="B26" s="1016"/>
      <c r="C26" s="1133"/>
      <c r="D26" s="1133"/>
      <c r="E26" s="1133"/>
      <c r="F26" s="1131"/>
    </row>
    <row r="27" spans="2:6" ht="11.25">
      <c r="B27" s="1016"/>
      <c r="C27" s="1133"/>
      <c r="D27" s="1133"/>
      <c r="E27" s="1133"/>
      <c r="F27" s="1131"/>
    </row>
    <row r="28" spans="2:6" ht="11.25">
      <c r="B28" s="1016"/>
      <c r="C28" s="1133"/>
      <c r="D28" s="1133"/>
      <c r="E28" s="1133"/>
      <c r="F28" s="1131"/>
    </row>
    <row r="29" spans="2:6" ht="11.25">
      <c r="B29" s="1016"/>
      <c r="C29" s="1087"/>
      <c r="D29" s="1087"/>
      <c r="E29" s="1087"/>
      <c r="F29" s="1016"/>
    </row>
  </sheetData>
  <printOptions/>
  <pageMargins left="0.75" right="0.75" top="1" bottom="1" header="0.4921259845" footer="0.4921259845"/>
  <pageSetup fitToHeight="1" fitToWidth="1" horizontalDpi="600" verticalDpi="600" orientation="landscape" paperSize="9" r:id="rId2"/>
  <drawing r:id="rId1"/>
</worksheet>
</file>

<file path=xl/worksheets/sheet56.xml><?xml version="1.0" encoding="utf-8"?>
<worksheet xmlns="http://schemas.openxmlformats.org/spreadsheetml/2006/main" xmlns:r="http://schemas.openxmlformats.org/officeDocument/2006/relationships">
  <sheetPr>
    <pageSetUpPr fitToPage="1"/>
  </sheetPr>
  <dimension ref="B1:BY36"/>
  <sheetViews>
    <sheetView showGridLines="0" workbookViewId="0" topLeftCell="A1">
      <selection activeCell="A1" sqref="A1"/>
    </sheetView>
  </sheetViews>
  <sheetFormatPr defaultColWidth="11.421875" defaultRowHeight="12.75"/>
  <cols>
    <col min="1" max="1" width="3.7109375" style="98" customWidth="1"/>
    <col min="2" max="2" width="30.57421875" style="98" customWidth="1"/>
    <col min="3" max="3" width="12.57421875" style="98" customWidth="1"/>
    <col min="4" max="4" width="11.140625" style="98" customWidth="1"/>
    <col min="5" max="5" width="13.8515625" style="98" customWidth="1"/>
    <col min="6" max="6" width="13.57421875" style="98" customWidth="1"/>
    <col min="7" max="16384" width="11.421875" style="98" customWidth="1"/>
  </cols>
  <sheetData>
    <row r="1" s="105" customFormat="1" ht="15" customHeight="1">
      <c r="B1" s="365" t="s">
        <v>613</v>
      </c>
    </row>
    <row r="2" spans="2:5" ht="11.25">
      <c r="B2" s="455"/>
      <c r="C2" s="455"/>
      <c r="D2" s="455"/>
      <c r="E2" s="455"/>
    </row>
    <row r="3" spans="2:6" ht="12" customHeight="1">
      <c r="B3" s="455"/>
      <c r="C3" s="455"/>
      <c r="D3" s="455"/>
      <c r="E3" s="455"/>
      <c r="F3" s="1134" t="s">
        <v>95</v>
      </c>
    </row>
    <row r="4" spans="2:9" ht="14.25" customHeight="1">
      <c r="B4" s="1135"/>
      <c r="C4" s="2" t="s">
        <v>614</v>
      </c>
      <c r="D4" s="2" t="s">
        <v>615</v>
      </c>
      <c r="E4" s="2" t="s">
        <v>616</v>
      </c>
      <c r="F4" s="2" t="s">
        <v>617</v>
      </c>
      <c r="H4" s="455"/>
      <c r="I4" s="455"/>
    </row>
    <row r="5" spans="2:9" s="511" customFormat="1" ht="13.5" customHeight="1">
      <c r="B5" s="1011" t="s">
        <v>638</v>
      </c>
      <c r="C5" s="1136"/>
      <c r="D5" s="1136"/>
      <c r="E5" s="1136"/>
      <c r="F5" s="1136"/>
      <c r="H5" s="1137"/>
      <c r="I5" s="898"/>
    </row>
    <row r="6" spans="2:9" s="511" customFormat="1" ht="12" customHeight="1">
      <c r="B6" s="1138" t="s">
        <v>25</v>
      </c>
      <c r="C6" s="587">
        <v>17.878426698450536</v>
      </c>
      <c r="D6" s="587">
        <v>23.718712753277714</v>
      </c>
      <c r="E6" s="587">
        <v>19.66626936829559</v>
      </c>
      <c r="F6" s="587">
        <v>38.73659117997616</v>
      </c>
      <c r="H6" s="905"/>
      <c r="I6" s="898"/>
    </row>
    <row r="7" spans="2:9" s="105" customFormat="1" ht="24" customHeight="1">
      <c r="B7" s="1139" t="s">
        <v>607</v>
      </c>
      <c r="C7" s="1119">
        <v>16.625918704064794</v>
      </c>
      <c r="D7" s="1119">
        <v>23.223588820558973</v>
      </c>
      <c r="E7" s="1119">
        <v>27.67761611919404</v>
      </c>
      <c r="F7" s="1119">
        <v>32.47287635618219</v>
      </c>
      <c r="H7" s="1140"/>
      <c r="I7" s="1016"/>
    </row>
    <row r="8" spans="2:9" s="511" customFormat="1" ht="12" customHeight="1">
      <c r="B8" s="1138" t="s">
        <v>26</v>
      </c>
      <c r="C8" s="587">
        <v>15.791042098837227</v>
      </c>
      <c r="D8" s="587">
        <v>12.24717118149283</v>
      </c>
      <c r="E8" s="587">
        <v>40.631699547794085</v>
      </c>
      <c r="F8" s="587">
        <v>31.33008717187586</v>
      </c>
      <c r="H8" s="905"/>
      <c r="I8" s="898"/>
    </row>
    <row r="9" spans="2:9" s="511" customFormat="1" ht="12" customHeight="1">
      <c r="B9" s="1141" t="s">
        <v>608</v>
      </c>
      <c r="C9" s="591">
        <v>18.05961458788225</v>
      </c>
      <c r="D9" s="591">
        <v>37.61799187073802</v>
      </c>
      <c r="E9" s="591">
        <v>35.497777329884556</v>
      </c>
      <c r="F9" s="591">
        <v>8.82461621149518</v>
      </c>
      <c r="H9" s="905"/>
      <c r="I9" s="898"/>
    </row>
    <row r="10" spans="2:9" s="511" customFormat="1" ht="13.5" customHeight="1">
      <c r="B10" s="1011" t="s">
        <v>639</v>
      </c>
      <c r="C10" s="1136"/>
      <c r="D10" s="1136"/>
      <c r="E10" s="1136"/>
      <c r="F10" s="1136"/>
      <c r="H10" s="1137"/>
      <c r="I10" s="898"/>
    </row>
    <row r="11" spans="2:9" s="511" customFormat="1" ht="12" customHeight="1">
      <c r="B11" s="1142" t="s">
        <v>609</v>
      </c>
      <c r="C11" s="1143"/>
      <c r="D11" s="1143"/>
      <c r="E11" s="1143"/>
      <c r="F11" s="1143"/>
      <c r="H11" s="1137"/>
      <c r="I11" s="898"/>
    </row>
    <row r="12" spans="2:9" s="511" customFormat="1" ht="12" customHeight="1">
      <c r="B12" s="1138" t="s">
        <v>527</v>
      </c>
      <c r="C12" s="587">
        <v>22.095200793135948</v>
      </c>
      <c r="D12" s="587">
        <v>20.51749672586627</v>
      </c>
      <c r="E12" s="587">
        <v>23.062141222261662</v>
      </c>
      <c r="F12" s="587">
        <v>34.325161258736124</v>
      </c>
      <c r="H12" s="905"/>
      <c r="I12" s="898"/>
    </row>
    <row r="13" spans="2:9" s="511" customFormat="1" ht="12" customHeight="1">
      <c r="B13" s="1138" t="s">
        <v>528</v>
      </c>
      <c r="C13" s="587">
        <v>30.592105263157894</v>
      </c>
      <c r="D13" s="587">
        <v>39.491708723864456</v>
      </c>
      <c r="E13" s="587">
        <v>21.449170872386443</v>
      </c>
      <c r="F13" s="587">
        <v>8.467015140591204</v>
      </c>
      <c r="H13" s="905"/>
      <c r="I13" s="898"/>
    </row>
    <row r="14" spans="2:9" s="511" customFormat="1" ht="12" customHeight="1">
      <c r="B14" s="1142" t="s">
        <v>529</v>
      </c>
      <c r="C14" s="587"/>
      <c r="D14" s="587"/>
      <c r="E14" s="587"/>
      <c r="F14" s="587"/>
      <c r="H14" s="1137"/>
      <c r="I14" s="898"/>
    </row>
    <row r="15" spans="2:9" s="511" customFormat="1" ht="12" customHeight="1">
      <c r="B15" s="1138" t="s">
        <v>37</v>
      </c>
      <c r="C15" s="587" t="s">
        <v>29</v>
      </c>
      <c r="D15" s="587" t="s">
        <v>29</v>
      </c>
      <c r="E15" s="587" t="s">
        <v>29</v>
      </c>
      <c r="F15" s="587" t="s">
        <v>29</v>
      </c>
      <c r="H15" s="905"/>
      <c r="I15" s="898"/>
    </row>
    <row r="16" spans="2:9" s="511" customFormat="1" ht="12" customHeight="1">
      <c r="B16" s="1138" t="s">
        <v>610</v>
      </c>
      <c r="C16" s="587">
        <v>78.47222222222221</v>
      </c>
      <c r="D16" s="587">
        <v>5.404589371980676</v>
      </c>
      <c r="E16" s="587">
        <v>5.283816425120773</v>
      </c>
      <c r="F16" s="587">
        <v>10.839371980676328</v>
      </c>
      <c r="H16" s="905"/>
      <c r="I16" s="898"/>
    </row>
    <row r="17" spans="2:9" s="511" customFormat="1" ht="12" customHeight="1">
      <c r="B17" s="1138" t="s">
        <v>611</v>
      </c>
      <c r="C17" s="587">
        <v>37.88485639164927</v>
      </c>
      <c r="D17" s="587">
        <v>19.133982123536583</v>
      </c>
      <c r="E17" s="587">
        <v>18.01149323566272</v>
      </c>
      <c r="F17" s="587">
        <v>24.969668249151425</v>
      </c>
      <c r="H17" s="905"/>
      <c r="I17" s="898"/>
    </row>
    <row r="18" spans="2:9" s="511" customFormat="1" ht="12" customHeight="1">
      <c r="B18" s="1141" t="s">
        <v>612</v>
      </c>
      <c r="C18" s="591">
        <v>20.081011657775143</v>
      </c>
      <c r="D18" s="591">
        <v>18.05572021339656</v>
      </c>
      <c r="E18" s="591">
        <v>20.669828097213987</v>
      </c>
      <c r="F18" s="591">
        <v>41.1934400316143</v>
      </c>
      <c r="H18" s="905"/>
      <c r="I18" s="898"/>
    </row>
    <row r="19" spans="8:9" ht="11.25">
      <c r="H19" s="455"/>
      <c r="I19" s="455"/>
    </row>
    <row r="20" spans="2:77" ht="11.25">
      <c r="B20" s="906"/>
      <c r="C20" s="1144"/>
      <c r="D20" s="1144"/>
      <c r="E20" s="1144"/>
      <c r="F20" s="1144"/>
      <c r="G20" s="1144"/>
      <c r="I20" s="1145"/>
      <c r="J20" s="1146"/>
      <c r="K20" s="455"/>
      <c r="L20" s="455"/>
      <c r="M20" s="906"/>
      <c r="N20" s="1145"/>
      <c r="O20" s="1145"/>
      <c r="P20" s="1145"/>
      <c r="Q20" s="1145"/>
      <c r="R20" s="1145"/>
      <c r="S20" s="1145"/>
      <c r="T20" s="1146"/>
      <c r="U20" s="455"/>
      <c r="V20" s="455"/>
      <c r="W20" s="906"/>
      <c r="X20" s="1145"/>
      <c r="Y20" s="1145"/>
      <c r="Z20" s="1145"/>
      <c r="AA20" s="1145"/>
      <c r="AB20" s="1145"/>
      <c r="AC20" s="1145"/>
      <c r="AD20" s="1146"/>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c r="BI20" s="455"/>
      <c r="BJ20" s="455"/>
      <c r="BK20" s="455"/>
      <c r="BL20" s="455"/>
      <c r="BM20" s="455"/>
      <c r="BN20" s="455"/>
      <c r="BO20" s="455"/>
      <c r="BP20" s="455"/>
      <c r="BQ20" s="455"/>
      <c r="BR20" s="455"/>
      <c r="BS20" s="455"/>
      <c r="BT20" s="455"/>
      <c r="BU20" s="455"/>
      <c r="BV20" s="455"/>
      <c r="BW20" s="455"/>
      <c r="BX20" s="455"/>
      <c r="BY20" s="455"/>
    </row>
    <row r="21" spans="2:77" ht="11.25">
      <c r="B21" s="906"/>
      <c r="C21" s="1144"/>
      <c r="D21" s="1144"/>
      <c r="E21" s="1144"/>
      <c r="F21" s="1144"/>
      <c r="G21" s="1144"/>
      <c r="I21" s="1145"/>
      <c r="J21" s="1145"/>
      <c r="K21" s="455"/>
      <c r="L21" s="455"/>
      <c r="M21" s="906"/>
      <c r="N21" s="1145"/>
      <c r="O21" s="1145"/>
      <c r="P21" s="1145"/>
      <c r="Q21" s="1145"/>
      <c r="R21" s="1145"/>
      <c r="S21" s="1145"/>
      <c r="T21" s="1145"/>
      <c r="U21" s="455"/>
      <c r="V21" s="455"/>
      <c r="W21" s="906"/>
      <c r="X21" s="1145"/>
      <c r="Y21" s="1145"/>
      <c r="Z21" s="1145"/>
      <c r="AA21" s="1145"/>
      <c r="AB21" s="1145"/>
      <c r="AC21" s="1145"/>
      <c r="AD21" s="114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c r="BI21" s="455"/>
      <c r="BJ21" s="455"/>
      <c r="BK21" s="455"/>
      <c r="BL21" s="455"/>
      <c r="BM21" s="455"/>
      <c r="BN21" s="455"/>
      <c r="BO21" s="455"/>
      <c r="BP21" s="455"/>
      <c r="BQ21" s="455"/>
      <c r="BR21" s="455"/>
      <c r="BS21" s="455"/>
      <c r="BT21" s="455"/>
      <c r="BU21" s="455"/>
      <c r="BV21" s="455"/>
      <c r="BW21" s="455"/>
      <c r="BX21" s="455"/>
      <c r="BY21" s="455"/>
    </row>
    <row r="22" spans="2:77" ht="11.25">
      <c r="B22" s="455"/>
      <c r="C22" s="455"/>
      <c r="D22" s="455"/>
      <c r="E22" s="455"/>
      <c r="G22" s="455"/>
      <c r="I22" s="1145"/>
      <c r="J22" s="1146"/>
      <c r="K22" s="455"/>
      <c r="L22" s="455"/>
      <c r="M22" s="906"/>
      <c r="N22" s="1145"/>
      <c r="O22" s="1145"/>
      <c r="P22" s="1145"/>
      <c r="Q22" s="1145"/>
      <c r="R22" s="1145"/>
      <c r="S22" s="1145"/>
      <c r="T22" s="1146"/>
      <c r="U22" s="455"/>
      <c r="V22" s="455"/>
      <c r="W22" s="906"/>
      <c r="X22" s="1145"/>
      <c r="Y22" s="1145"/>
      <c r="Z22" s="1145"/>
      <c r="AA22" s="1145"/>
      <c r="AB22" s="1145"/>
      <c r="AC22" s="1145"/>
      <c r="AD22" s="1146"/>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5"/>
      <c r="BJ22" s="455"/>
      <c r="BK22" s="455"/>
      <c r="BL22" s="455"/>
      <c r="BM22" s="455"/>
      <c r="BN22" s="455"/>
      <c r="BO22" s="455"/>
      <c r="BP22" s="455"/>
      <c r="BQ22" s="455"/>
      <c r="BR22" s="455"/>
      <c r="BS22" s="455"/>
      <c r="BT22" s="455"/>
      <c r="BU22" s="455"/>
      <c r="BV22" s="455"/>
      <c r="BW22" s="455"/>
      <c r="BX22" s="455"/>
      <c r="BY22" s="455"/>
    </row>
    <row r="23" spans="7:77" ht="11.25">
      <c r="G23" s="1147"/>
      <c r="H23" s="455"/>
      <c r="I23" s="455"/>
      <c r="J23" s="455"/>
      <c r="K23" s="455"/>
      <c r="L23" s="455"/>
      <c r="Q23" s="1145"/>
      <c r="R23" s="1145"/>
      <c r="S23" s="1145"/>
      <c r="T23" s="455"/>
      <c r="U23" s="455"/>
      <c r="V23" s="455"/>
      <c r="W23" s="906"/>
      <c r="X23" s="1145"/>
      <c r="Y23" s="1145"/>
      <c r="Z23" s="1145"/>
      <c r="AA23" s="1145"/>
      <c r="AB23" s="1145"/>
      <c r="AC23" s="114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c r="BI23" s="455"/>
      <c r="BJ23" s="455"/>
      <c r="BK23" s="455"/>
      <c r="BL23" s="455"/>
      <c r="BM23" s="455"/>
      <c r="BN23" s="455"/>
      <c r="BO23" s="455"/>
      <c r="BP23" s="455"/>
      <c r="BQ23" s="455"/>
      <c r="BR23" s="455"/>
      <c r="BS23" s="455"/>
      <c r="BT23" s="455"/>
      <c r="BU23" s="455"/>
      <c r="BV23" s="455"/>
      <c r="BW23" s="455"/>
      <c r="BX23" s="455"/>
      <c r="BY23" s="455"/>
    </row>
    <row r="24" spans="7:77" ht="11.25">
      <c r="G24" s="1148"/>
      <c r="H24" s="455"/>
      <c r="I24" s="1147"/>
      <c r="J24" s="1147"/>
      <c r="K24" s="1147"/>
      <c r="L24" s="1147"/>
      <c r="Q24" s="1145"/>
      <c r="R24" s="1145"/>
      <c r="S24" s="1145"/>
      <c r="T24" s="455"/>
      <c r="U24" s="455"/>
      <c r="V24" s="455"/>
      <c r="W24" s="906"/>
      <c r="X24" s="1145"/>
      <c r="Y24" s="1145"/>
      <c r="Z24" s="1145"/>
      <c r="AA24" s="1145"/>
      <c r="AB24" s="1145"/>
      <c r="AC24" s="114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row>
    <row r="25" spans="7:77" ht="11.25">
      <c r="G25" s="1147"/>
      <c r="H25" s="3"/>
      <c r="I25" s="1148"/>
      <c r="J25" s="1148"/>
      <c r="K25" s="1148"/>
      <c r="L25" s="1148"/>
      <c r="Q25" s="1145"/>
      <c r="R25" s="1145"/>
      <c r="S25" s="1145"/>
      <c r="T25" s="455"/>
      <c r="U25" s="455"/>
      <c r="V25" s="455"/>
      <c r="W25" s="906"/>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row>
    <row r="26" spans="7:77" ht="11.25">
      <c r="G26" s="1147"/>
      <c r="H26" s="455"/>
      <c r="I26" s="1147"/>
      <c r="J26" s="1147"/>
      <c r="K26" s="1147"/>
      <c r="L26" s="1147"/>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row>
    <row r="27" spans="7:77" ht="11.25">
      <c r="G27" s="1147"/>
      <c r="H27" s="455"/>
      <c r="I27" s="1147"/>
      <c r="J27" s="1147"/>
      <c r="K27" s="1147"/>
      <c r="L27" s="1147"/>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row>
    <row r="28" spans="7:12" ht="11.25">
      <c r="G28" s="1147"/>
      <c r="H28" s="455"/>
      <c r="I28" s="1147"/>
      <c r="J28" s="1147"/>
      <c r="K28" s="1147"/>
      <c r="L28" s="1147"/>
    </row>
    <row r="29" spans="7:12" ht="11.25">
      <c r="G29" s="1147"/>
      <c r="H29" s="455"/>
      <c r="I29" s="1147"/>
      <c r="J29" s="1147"/>
      <c r="K29" s="1147"/>
      <c r="L29" s="1147"/>
    </row>
    <row r="30" spans="2:12" ht="11.25">
      <c r="B30" s="455"/>
      <c r="C30" s="1147"/>
      <c r="D30" s="1147"/>
      <c r="E30" s="1147"/>
      <c r="F30" s="1147"/>
      <c r="G30" s="1147"/>
      <c r="H30" s="455"/>
      <c r="I30" s="1147"/>
      <c r="J30" s="1147"/>
      <c r="K30" s="1147"/>
      <c r="L30" s="1147"/>
    </row>
    <row r="31" spans="2:10" ht="11.25">
      <c r="B31" s="455"/>
      <c r="C31" s="1147"/>
      <c r="D31" s="1147"/>
      <c r="E31" s="1147"/>
      <c r="F31" s="1147"/>
      <c r="G31" s="1147"/>
      <c r="H31" s="455"/>
      <c r="I31" s="455"/>
      <c r="J31" s="455"/>
    </row>
    <row r="32" spans="3:10" ht="11.25">
      <c r="C32" s="1147"/>
      <c r="D32" s="1147"/>
      <c r="E32" s="1147"/>
      <c r="F32" s="1147"/>
      <c r="G32" s="1147"/>
      <c r="H32" s="455"/>
      <c r="I32" s="455"/>
      <c r="J32" s="455"/>
    </row>
    <row r="33" spans="2:10" ht="11.25">
      <c r="B33" s="455"/>
      <c r="C33" s="1147"/>
      <c r="D33" s="1147"/>
      <c r="E33" s="1147"/>
      <c r="F33" s="1147"/>
      <c r="G33" s="1147"/>
      <c r="H33" s="455"/>
      <c r="I33" s="455"/>
      <c r="J33" s="455"/>
    </row>
    <row r="34" spans="2:7" ht="11.25">
      <c r="B34" s="455"/>
      <c r="C34" s="1147"/>
      <c r="D34" s="1147"/>
      <c r="E34" s="1147"/>
      <c r="F34" s="1147"/>
      <c r="G34" s="1147"/>
    </row>
    <row r="35" spans="2:7" ht="11.25">
      <c r="B35" s="455"/>
      <c r="C35" s="1147"/>
      <c r="D35" s="1147"/>
      <c r="E35" s="1147"/>
      <c r="F35" s="1147"/>
      <c r="G35" s="1147"/>
    </row>
    <row r="36" spans="2:7" ht="11.25">
      <c r="B36" s="455"/>
      <c r="C36" s="455"/>
      <c r="D36" s="455"/>
      <c r="E36" s="455"/>
      <c r="F36" s="455"/>
      <c r="G36" s="455"/>
    </row>
  </sheetData>
  <mergeCells count="2">
    <mergeCell ref="B5:F5"/>
    <mergeCell ref="B10:F10"/>
  </mergeCells>
  <printOptions/>
  <pageMargins left="0.75" right="0.75" top="1" bottom="1" header="0.4921259845" footer="0.4921259845"/>
  <pageSetup fitToHeight="1" fitToWidth="1" horizontalDpi="600" verticalDpi="600" orientation="landscape" paperSize="9" r:id="rId2"/>
  <drawing r:id="rId1"/>
</worksheet>
</file>

<file path=xl/worksheets/sheet57.xml><?xml version="1.0" encoding="utf-8"?>
<worksheet xmlns="http://schemas.openxmlformats.org/spreadsheetml/2006/main" xmlns:r="http://schemas.openxmlformats.org/officeDocument/2006/relationships">
  <sheetPr>
    <pageSetUpPr fitToPage="1"/>
  </sheetPr>
  <dimension ref="B1:J18"/>
  <sheetViews>
    <sheetView showGridLines="0" workbookViewId="0" topLeftCell="A1">
      <selection activeCell="A1" sqref="A1"/>
    </sheetView>
  </sheetViews>
  <sheetFormatPr defaultColWidth="11.421875" defaultRowHeight="12.75"/>
  <cols>
    <col min="1" max="1" width="3.7109375" style="98" customWidth="1"/>
    <col min="2" max="2" width="35.7109375" style="98" customWidth="1"/>
    <col min="3" max="3" width="22.7109375" style="1149" customWidth="1"/>
    <col min="4" max="4" width="20.8515625" style="1149" customWidth="1"/>
    <col min="5" max="16384" width="14.7109375" style="98" customWidth="1"/>
  </cols>
  <sheetData>
    <row r="1" spans="2:4" s="105" customFormat="1" ht="15" customHeight="1">
      <c r="B1" s="365" t="s">
        <v>618</v>
      </c>
      <c r="C1" s="853"/>
      <c r="D1" s="853"/>
    </row>
    <row r="2" spans="2:10" ht="11.25" hidden="1">
      <c r="B2" s="816"/>
      <c r="E2" s="816"/>
      <c r="F2" s="816"/>
      <c r="G2" s="816"/>
      <c r="H2" s="816"/>
      <c r="I2" s="816"/>
      <c r="J2" s="816"/>
    </row>
    <row r="4" spans="2:6" s="312" customFormat="1" ht="11.25">
      <c r="B4" s="1150" t="s">
        <v>619</v>
      </c>
      <c r="C4" s="309" t="s">
        <v>620</v>
      </c>
      <c r="D4" s="309" t="s">
        <v>621</v>
      </c>
      <c r="E4" s="946"/>
      <c r="F4" s="946"/>
    </row>
    <row r="5" spans="2:6" ht="11.25">
      <c r="B5" s="1151" t="s">
        <v>622</v>
      </c>
      <c r="C5" s="1152">
        <v>0.9533428150908614</v>
      </c>
      <c r="D5" s="1152">
        <v>0.046657184909138665</v>
      </c>
      <c r="E5" s="1147"/>
      <c r="F5" s="1147"/>
    </row>
    <row r="6" spans="2:6" ht="11.25">
      <c r="B6" s="1153" t="s">
        <v>599</v>
      </c>
      <c r="C6" s="1152">
        <v>0.8507769325791561</v>
      </c>
      <c r="D6" s="1152">
        <v>0.1492230674208439</v>
      </c>
      <c r="E6" s="1147"/>
      <c r="F6" s="1147"/>
    </row>
    <row r="7" spans="2:6" ht="11.25">
      <c r="B7" s="1153" t="s">
        <v>623</v>
      </c>
      <c r="C7" s="1152">
        <v>0.73</v>
      </c>
      <c r="D7" s="1152">
        <v>0.2703670140462166</v>
      </c>
      <c r="E7" s="1147"/>
      <c r="F7" s="1147"/>
    </row>
    <row r="8" spans="2:6" ht="11.25">
      <c r="B8" s="1153" t="s">
        <v>624</v>
      </c>
      <c r="C8" s="1152">
        <v>0.8675260324696867</v>
      </c>
      <c r="D8" s="1152">
        <v>0.13247396753031324</v>
      </c>
      <c r="E8" s="1147"/>
      <c r="F8" s="1147"/>
    </row>
    <row r="9" spans="2:6" ht="11.25">
      <c r="B9" s="1153" t="s">
        <v>625</v>
      </c>
      <c r="C9" s="1152">
        <v>0.9782745591939547</v>
      </c>
      <c r="D9" s="1152">
        <v>0.02172544080604534</v>
      </c>
      <c r="E9" s="1147"/>
      <c r="F9" s="1147"/>
    </row>
    <row r="10" spans="2:6" ht="11.25">
      <c r="B10" s="1153" t="s">
        <v>626</v>
      </c>
      <c r="C10" s="1152">
        <v>0.9074708127525819</v>
      </c>
      <c r="D10" s="1152">
        <v>0.09252918724741806</v>
      </c>
      <c r="E10" s="1147"/>
      <c r="F10" s="1147"/>
    </row>
    <row r="11" spans="2:6" ht="11.25">
      <c r="B11" s="455"/>
      <c r="C11" s="1154"/>
      <c r="D11" s="1154"/>
      <c r="E11" s="1147"/>
      <c r="F11" s="1147"/>
    </row>
    <row r="12" spans="2:6" ht="11.25">
      <c r="B12" s="455"/>
      <c r="C12" s="1154"/>
      <c r="D12" s="1154"/>
      <c r="E12" s="1147"/>
      <c r="F12" s="1147"/>
    </row>
    <row r="13" spans="2:6" ht="11.25">
      <c r="B13" s="455"/>
      <c r="C13" s="1154"/>
      <c r="D13" s="1154"/>
      <c r="E13" s="1147"/>
      <c r="F13" s="1147"/>
    </row>
    <row r="14" spans="2:6" ht="11.25">
      <c r="B14" s="455"/>
      <c r="C14" s="1154"/>
      <c r="D14" s="1154"/>
      <c r="E14" s="1147"/>
      <c r="F14" s="1147"/>
    </row>
    <row r="15" spans="2:5" ht="11.25">
      <c r="B15" s="455"/>
      <c r="C15" s="1155"/>
      <c r="D15" s="1155"/>
      <c r="E15" s="455"/>
    </row>
    <row r="16" spans="2:5" ht="11.25">
      <c r="B16" s="455"/>
      <c r="C16" s="1154"/>
      <c r="D16" s="1154"/>
      <c r="E16" s="1147"/>
    </row>
    <row r="17" spans="2:5" ht="11.25">
      <c r="B17" s="455"/>
      <c r="C17" s="1154"/>
      <c r="D17" s="1154"/>
      <c r="E17" s="1147"/>
    </row>
    <row r="18" spans="2:5" ht="11.25">
      <c r="B18" s="455"/>
      <c r="C18" s="1155"/>
      <c r="D18" s="1155"/>
      <c r="E18" s="455"/>
    </row>
  </sheetData>
  <printOptions/>
  <pageMargins left="0.75" right="0.75" top="1" bottom="1" header="0.4921259845" footer="0.4921259845"/>
  <pageSetup fitToHeight="1" fitToWidth="1" horizontalDpi="600" verticalDpi="600" orientation="landscape" paperSize="9" scale="99" r:id="rId2"/>
  <drawing r:id="rId1"/>
</worksheet>
</file>

<file path=xl/worksheets/sheet58.xml><?xml version="1.0" encoding="utf-8"?>
<worksheet xmlns="http://schemas.openxmlformats.org/spreadsheetml/2006/main" xmlns:r="http://schemas.openxmlformats.org/officeDocument/2006/relationships">
  <dimension ref="B1:I14"/>
  <sheetViews>
    <sheetView showGridLines="0" workbookViewId="0" topLeftCell="A1">
      <selection activeCell="A1" sqref="A1"/>
    </sheetView>
  </sheetViews>
  <sheetFormatPr defaultColWidth="11.421875" defaultRowHeight="12.75"/>
  <cols>
    <col min="1" max="1" width="3.7109375" style="105" customWidth="1"/>
    <col min="2" max="2" width="32.140625" style="105" customWidth="1"/>
    <col min="3" max="3" width="18.140625" style="853" customWidth="1"/>
    <col min="4" max="6" width="11.421875" style="853" customWidth="1"/>
    <col min="7" max="7" width="15.7109375" style="853" customWidth="1"/>
    <col min="8" max="16384" width="11.421875" style="105" customWidth="1"/>
  </cols>
  <sheetData>
    <row r="1" ht="15" customHeight="1">
      <c r="B1" s="365" t="s">
        <v>627</v>
      </c>
    </row>
    <row r="3" spans="2:9" s="365" customFormat="1" ht="13.5" customHeight="1">
      <c r="B3" s="164" t="s">
        <v>619</v>
      </c>
      <c r="C3" s="165" t="s">
        <v>628</v>
      </c>
      <c r="D3" s="165" t="s">
        <v>629</v>
      </c>
      <c r="E3" s="165" t="s">
        <v>630</v>
      </c>
      <c r="F3" s="165" t="s">
        <v>631</v>
      </c>
      <c r="G3" s="165" t="s">
        <v>632</v>
      </c>
      <c r="H3" s="1156"/>
      <c r="I3" s="1090"/>
    </row>
    <row r="4" spans="2:9" ht="13.5" customHeight="1">
      <c r="B4" s="849" t="s">
        <v>25</v>
      </c>
      <c r="C4" s="1157">
        <v>0.15181518151815182</v>
      </c>
      <c r="D4" s="1157">
        <v>0.5891089108910891</v>
      </c>
      <c r="E4" s="1157">
        <v>0.21287128712871287</v>
      </c>
      <c r="F4" s="1157">
        <v>0.033003300330033</v>
      </c>
      <c r="G4" s="1157">
        <v>0.013201320132013201</v>
      </c>
      <c r="H4" s="1158"/>
      <c r="I4" s="1158"/>
    </row>
    <row r="5" spans="2:9" ht="13.5" customHeight="1">
      <c r="B5" s="849" t="s">
        <v>633</v>
      </c>
      <c r="C5" s="1157">
        <v>0.05604719764011799</v>
      </c>
      <c r="D5" s="1157">
        <v>0.2934203289835508</v>
      </c>
      <c r="E5" s="1157">
        <v>0.20888455577221138</v>
      </c>
      <c r="F5" s="1157">
        <v>0.2849832508374581</v>
      </c>
      <c r="G5" s="1157">
        <v>0.15666466676666166</v>
      </c>
      <c r="H5" s="1158"/>
      <c r="I5" s="1158"/>
    </row>
    <row r="6" spans="2:9" ht="13.5" customHeight="1">
      <c r="B6" s="849" t="s">
        <v>634</v>
      </c>
      <c r="C6" s="1157">
        <v>0.010502083953127662</v>
      </c>
      <c r="D6" s="1157">
        <v>0.01214556188748675</v>
      </c>
      <c r="E6" s="1157">
        <v>0.2131495564920267</v>
      </c>
      <c r="F6" s="1157">
        <v>0.5907653292588174</v>
      </c>
      <c r="G6" s="1157">
        <v>0.17343746840854146</v>
      </c>
      <c r="H6" s="1158"/>
      <c r="I6" s="1158"/>
    </row>
    <row r="7" spans="2:9" ht="13.5" customHeight="1">
      <c r="B7" s="849" t="s">
        <v>599</v>
      </c>
      <c r="C7" s="1157">
        <v>0.03314816611682515</v>
      </c>
      <c r="D7" s="1157">
        <v>0.2337715893654182</v>
      </c>
      <c r="E7" s="1157">
        <v>0.24906607801280808</v>
      </c>
      <c r="F7" s="1157">
        <v>0.29202648942363674</v>
      </c>
      <c r="G7" s="1157">
        <v>0.19198767708131187</v>
      </c>
      <c r="H7" s="1158"/>
      <c r="I7" s="1158"/>
    </row>
    <row r="8" spans="2:9" ht="13.5" customHeight="1">
      <c r="B8" s="849" t="s">
        <v>623</v>
      </c>
      <c r="C8" s="1157">
        <v>0.05516775501013285</v>
      </c>
      <c r="D8" s="1157">
        <v>0.36595361405088944</v>
      </c>
      <c r="E8" s="1157">
        <v>0.31015537041206936</v>
      </c>
      <c r="F8" s="1157">
        <v>0.26223823463183965</v>
      </c>
      <c r="G8" s="1157">
        <v>0.006485025895068678</v>
      </c>
      <c r="H8" s="1158"/>
      <c r="I8" s="1158"/>
    </row>
    <row r="9" spans="2:7" ht="13.5" customHeight="1">
      <c r="B9" s="849" t="s">
        <v>635</v>
      </c>
      <c r="C9" s="1157">
        <v>0.03877551020408163</v>
      </c>
      <c r="D9" s="1157">
        <v>0.23354875283446713</v>
      </c>
      <c r="E9" s="1157">
        <v>0.24241496598639456</v>
      </c>
      <c r="F9" s="1157">
        <v>0.32116213151927436</v>
      </c>
      <c r="G9" s="1157">
        <v>0.16409863945578232</v>
      </c>
    </row>
    <row r="10" spans="2:7" ht="13.5" customHeight="1">
      <c r="B10" s="849" t="s">
        <v>626</v>
      </c>
      <c r="C10" s="1157">
        <v>0.018166894123697066</v>
      </c>
      <c r="D10" s="1157">
        <v>0.15692557210387864</v>
      </c>
      <c r="E10" s="1157">
        <v>0.19811507347851026</v>
      </c>
      <c r="F10" s="1157">
        <v>0.3688759666923792</v>
      </c>
      <c r="G10" s="1157">
        <v>0.25791649360153485</v>
      </c>
    </row>
    <row r="11" spans="2:7" ht="13.5" customHeight="1">
      <c r="B11" s="849" t="s">
        <v>360</v>
      </c>
      <c r="C11" s="1157">
        <v>0.03377216779652926</v>
      </c>
      <c r="D11" s="1157">
        <v>0.19109704581776032</v>
      </c>
      <c r="E11" s="1157">
        <v>0.21535429815060217</v>
      </c>
      <c r="F11" s="1157">
        <v>0.38137182329096936</v>
      </c>
      <c r="G11" s="1157">
        <v>0.17840466494413887</v>
      </c>
    </row>
    <row r="12" spans="2:7" ht="11.25">
      <c r="B12" s="1016"/>
      <c r="C12" s="1133"/>
      <c r="D12" s="1133"/>
      <c r="E12" s="1133"/>
      <c r="F12" s="1133"/>
      <c r="G12" s="1133"/>
    </row>
    <row r="13" spans="2:7" ht="11.25">
      <c r="B13" s="1016"/>
      <c r="C13" s="1133"/>
      <c r="D13" s="1133"/>
      <c r="E13" s="1133"/>
      <c r="F13" s="1133"/>
      <c r="G13" s="1133"/>
    </row>
    <row r="14" spans="2:7" ht="11.25">
      <c r="B14" s="1016"/>
      <c r="C14" s="1087"/>
      <c r="D14" s="1087"/>
      <c r="E14" s="1087"/>
      <c r="F14" s="1087"/>
      <c r="G14" s="1087"/>
    </row>
  </sheetData>
  <printOptions/>
  <pageMargins left="0.75" right="0.75" top="1" bottom="1" header="0.4921259845" footer="0.4921259845"/>
  <pageSetup horizontalDpi="600" verticalDpi="600" orientation="landscape" paperSize="9" r:id="rId2"/>
  <drawing r:id="rId1"/>
</worksheet>
</file>

<file path=xl/worksheets/sheet59.xml><?xml version="1.0" encoding="utf-8"?>
<worksheet xmlns="http://schemas.openxmlformats.org/spreadsheetml/2006/main" xmlns:r="http://schemas.openxmlformats.org/officeDocument/2006/relationships">
  <dimension ref="B1:H19"/>
  <sheetViews>
    <sheetView showGridLines="0" workbookViewId="0" topLeftCell="A1">
      <selection activeCell="A1" sqref="A1"/>
    </sheetView>
  </sheetViews>
  <sheetFormatPr defaultColWidth="11.421875" defaultRowHeight="12.75"/>
  <cols>
    <col min="1" max="1" width="3.7109375" style="105" customWidth="1"/>
    <col min="2" max="2" width="32.7109375" style="105" customWidth="1"/>
    <col min="3" max="4" width="11.421875" style="853" customWidth="1"/>
    <col min="5" max="16384" width="11.421875" style="105" customWidth="1"/>
  </cols>
  <sheetData>
    <row r="1" ht="15" customHeight="1">
      <c r="B1" s="365" t="s">
        <v>636</v>
      </c>
    </row>
    <row r="3" spans="2:4" s="365" customFormat="1" ht="13.5" customHeight="1">
      <c r="B3" s="164" t="s">
        <v>619</v>
      </c>
      <c r="C3" s="165" t="s">
        <v>16</v>
      </c>
      <c r="D3" s="165" t="s">
        <v>17</v>
      </c>
    </row>
    <row r="4" spans="2:4" ht="13.5" customHeight="1">
      <c r="B4" s="849" t="s">
        <v>25</v>
      </c>
      <c r="C4" s="1157">
        <v>0.6716171617161716</v>
      </c>
      <c r="D4" s="1157">
        <v>0.32838283828382836</v>
      </c>
    </row>
    <row r="5" spans="2:4" ht="13.5" customHeight="1">
      <c r="B5" s="849" t="s">
        <v>637</v>
      </c>
      <c r="C5" s="1157">
        <v>0.3507524623768812</v>
      </c>
      <c r="D5" s="1157">
        <v>0.6492475376231188</v>
      </c>
    </row>
    <row r="6" spans="2:4" ht="13.5" customHeight="1">
      <c r="B6" s="849" t="s">
        <v>634</v>
      </c>
      <c r="C6" s="1157">
        <v>0.9141752138109914</v>
      </c>
      <c r="D6" s="1157">
        <v>0.08582478618900863</v>
      </c>
    </row>
    <row r="7" spans="2:4" ht="13.5" customHeight="1">
      <c r="B7" s="849" t="s">
        <v>599</v>
      </c>
      <c r="C7" s="1157">
        <v>0.6377314533938409</v>
      </c>
      <c r="D7" s="1157">
        <v>0.36226854660615915</v>
      </c>
    </row>
    <row r="8" spans="2:4" ht="13.5" customHeight="1">
      <c r="B8" s="849" t="s">
        <v>623</v>
      </c>
      <c r="C8" s="1157">
        <v>0.6620580950236433</v>
      </c>
      <c r="D8" s="1157">
        <v>0.3379419049763567</v>
      </c>
    </row>
    <row r="9" spans="2:4" ht="13.5" customHeight="1">
      <c r="B9" s="849" t="s">
        <v>635</v>
      </c>
      <c r="C9" s="1157">
        <v>0.6613304238963835</v>
      </c>
      <c r="D9" s="1157">
        <v>0.33866957610361653</v>
      </c>
    </row>
    <row r="10" spans="2:4" ht="13.5" customHeight="1">
      <c r="B10" s="849" t="s">
        <v>626</v>
      </c>
      <c r="C10" s="1157">
        <v>0.6169118165252147</v>
      </c>
      <c r="D10" s="1157">
        <v>0.3830881834747853</v>
      </c>
    </row>
    <row r="11" spans="2:4" ht="13.5" customHeight="1">
      <c r="B11" s="849" t="s">
        <v>360</v>
      </c>
      <c r="C11" s="1157">
        <v>0.5833250817584129</v>
      </c>
      <c r="D11" s="1157">
        <v>0.41667491824158714</v>
      </c>
    </row>
    <row r="12" spans="2:4" ht="11.25">
      <c r="B12" s="109"/>
      <c r="C12" s="1159"/>
      <c r="D12" s="1159"/>
    </row>
    <row r="13" spans="2:4" ht="11.25">
      <c r="B13" s="109"/>
      <c r="C13" s="1159"/>
      <c r="D13" s="1159"/>
    </row>
    <row r="14" spans="2:4" ht="11.25">
      <c r="B14" s="109"/>
      <c r="C14" s="1159"/>
      <c r="D14" s="1159"/>
    </row>
    <row r="15" spans="2:8" ht="11.25">
      <c r="B15" s="109"/>
      <c r="C15" s="1159"/>
      <c r="D15" s="1159"/>
      <c r="F15" s="1016"/>
      <c r="G15" s="1131"/>
      <c r="H15" s="1131"/>
    </row>
    <row r="16" spans="6:8" ht="11.25">
      <c r="F16" s="1016"/>
      <c r="G16" s="1131"/>
      <c r="H16" s="1131"/>
    </row>
    <row r="19" spans="7:8" ht="11.25">
      <c r="G19" s="1158"/>
      <c r="H19" s="1158"/>
    </row>
  </sheetData>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G16"/>
  <sheetViews>
    <sheetView showGridLines="0" workbookViewId="0" topLeftCell="A1">
      <selection activeCell="F41" sqref="F41"/>
    </sheetView>
  </sheetViews>
  <sheetFormatPr defaultColWidth="11.421875" defaultRowHeight="12.75"/>
  <cols>
    <col min="1" max="1" width="3.7109375" style="59" customWidth="1"/>
    <col min="2" max="3" width="11.421875" style="59" customWidth="1"/>
    <col min="4" max="6" width="17.28125" style="59" customWidth="1"/>
    <col min="7" max="7" width="19.00390625" style="59" customWidth="1"/>
    <col min="8" max="16384" width="11.421875" style="59" customWidth="1"/>
  </cols>
  <sheetData>
    <row r="1" spans="2:7" s="73" customFormat="1" ht="30" customHeight="1">
      <c r="B1" s="178" t="s">
        <v>50</v>
      </c>
      <c r="C1" s="179"/>
      <c r="D1" s="179"/>
      <c r="E1" s="179"/>
      <c r="F1" s="179"/>
      <c r="G1" s="179"/>
    </row>
    <row r="2" spans="2:7" ht="11.25" customHeight="1">
      <c r="B2" s="88"/>
      <c r="C2" s="70"/>
      <c r="D2" s="70"/>
      <c r="E2" s="70"/>
      <c r="F2" s="70"/>
      <c r="G2" s="70"/>
    </row>
    <row r="3" spans="2:6" s="98" customFormat="1" ht="11.25">
      <c r="B3" s="180" t="s">
        <v>51</v>
      </c>
      <c r="C3" s="181"/>
      <c r="D3" s="181"/>
      <c r="E3" s="99"/>
      <c r="F3" s="99"/>
    </row>
    <row r="4" spans="2:7" ht="12" customHeight="1">
      <c r="B4" s="182" t="s">
        <v>41</v>
      </c>
      <c r="C4" s="182"/>
      <c r="D4" s="100" t="s">
        <v>0</v>
      </c>
      <c r="E4" s="100" t="s">
        <v>1</v>
      </c>
      <c r="F4" s="100" t="s">
        <v>5</v>
      </c>
      <c r="G4" s="100" t="s">
        <v>7</v>
      </c>
    </row>
    <row r="5" spans="2:7" ht="12" customHeight="1">
      <c r="B5" s="208" t="s">
        <v>16</v>
      </c>
      <c r="C5" s="89">
        <f>2004-66</f>
        <v>1938</v>
      </c>
      <c r="D5" s="90">
        <v>100</v>
      </c>
      <c r="E5" s="90">
        <v>100</v>
      </c>
      <c r="F5" s="90">
        <v>100</v>
      </c>
      <c r="G5" s="90">
        <v>100</v>
      </c>
    </row>
    <row r="6" spans="2:7" ht="12" customHeight="1">
      <c r="B6" s="208"/>
      <c r="C6" s="89">
        <v>1939</v>
      </c>
      <c r="D6" s="90">
        <v>100.60540732211813</v>
      </c>
      <c r="E6" s="90">
        <v>101.92628823616586</v>
      </c>
      <c r="F6" s="90">
        <v>100.82545345834177</v>
      </c>
      <c r="G6" s="90">
        <v>102.11479873913107</v>
      </c>
    </row>
    <row r="7" spans="2:7" ht="12" customHeight="1">
      <c r="B7" s="208"/>
      <c r="C7" s="89">
        <f>C6+1</f>
        <v>1940</v>
      </c>
      <c r="D7" s="90">
        <v>99.68367549805642</v>
      </c>
      <c r="E7" s="90">
        <v>102.17458072000544</v>
      </c>
      <c r="F7" s="90">
        <v>95.19706080417997</v>
      </c>
      <c r="G7" s="90">
        <v>101.0559553191276</v>
      </c>
    </row>
    <row r="8" spans="2:7" ht="12" customHeight="1">
      <c r="B8" s="208"/>
      <c r="C8" s="89">
        <f>C7+1</f>
        <v>1941</v>
      </c>
      <c r="D8" s="90">
        <v>101.28265841552376</v>
      </c>
      <c r="E8" s="90">
        <v>107.09462585310011</v>
      </c>
      <c r="F8" s="90">
        <v>95.59175382405127</v>
      </c>
      <c r="G8" s="90">
        <v>104.3315849760167</v>
      </c>
    </row>
    <row r="9" spans="2:7" ht="12" customHeight="1">
      <c r="B9" s="208"/>
      <c r="C9" s="89">
        <f>C8+1</f>
        <v>1942</v>
      </c>
      <c r="D9" s="90">
        <v>103.0664750433691</v>
      </c>
      <c r="E9" s="90">
        <v>110.76545657174015</v>
      </c>
      <c r="F9" s="90">
        <v>94.44869426711557</v>
      </c>
      <c r="G9" s="90">
        <v>104.80696153448783</v>
      </c>
    </row>
    <row r="10" spans="2:7" s="94" customFormat="1" ht="12" customHeight="1">
      <c r="B10" s="91"/>
      <c r="C10" s="92"/>
      <c r="D10" s="93"/>
      <c r="E10" s="93"/>
      <c r="F10" s="93"/>
      <c r="G10" s="93"/>
    </row>
    <row r="11" spans="2:7" ht="12" customHeight="1">
      <c r="B11" s="208" t="s">
        <v>17</v>
      </c>
      <c r="C11" s="89">
        <f>2004-66</f>
        <v>1938</v>
      </c>
      <c r="D11" s="90">
        <v>100</v>
      </c>
      <c r="E11" s="90">
        <v>100</v>
      </c>
      <c r="F11" s="90">
        <v>100</v>
      </c>
      <c r="G11" s="90">
        <v>100</v>
      </c>
    </row>
    <row r="12" spans="2:7" ht="12" customHeight="1">
      <c r="B12" s="208"/>
      <c r="C12" s="89">
        <v>1939</v>
      </c>
      <c r="D12" s="90">
        <v>102.3972881148218</v>
      </c>
      <c r="E12" s="90">
        <v>102.17062143790969</v>
      </c>
      <c r="F12" s="90">
        <v>101.57275213992821</v>
      </c>
      <c r="G12" s="90">
        <v>107.54132720892262</v>
      </c>
    </row>
    <row r="13" spans="2:7" ht="12" customHeight="1">
      <c r="B13" s="208"/>
      <c r="C13" s="89">
        <f>C12+1</f>
        <v>1940</v>
      </c>
      <c r="D13" s="90">
        <v>104.41077328380648</v>
      </c>
      <c r="E13" s="90">
        <v>106.67409748099723</v>
      </c>
      <c r="F13" s="90">
        <v>100.17103343851042</v>
      </c>
      <c r="G13" s="90">
        <v>115.31658681449423</v>
      </c>
    </row>
    <row r="14" spans="2:7" ht="12" customHeight="1">
      <c r="B14" s="208"/>
      <c r="C14" s="89">
        <f>C13+1</f>
        <v>1941</v>
      </c>
      <c r="D14" s="90">
        <v>107.22442203804762</v>
      </c>
      <c r="E14" s="90">
        <v>115.55579923886953</v>
      </c>
      <c r="F14" s="90">
        <v>100.63250081700713</v>
      </c>
      <c r="G14" s="90">
        <v>120.03629444555789</v>
      </c>
    </row>
    <row r="15" spans="2:7" ht="12" customHeight="1">
      <c r="B15" s="208"/>
      <c r="C15" s="89">
        <f>C14+1</f>
        <v>1942</v>
      </c>
      <c r="D15" s="90">
        <v>109.64287950285268</v>
      </c>
      <c r="E15" s="90">
        <v>121.10183532998678</v>
      </c>
      <c r="F15" s="90">
        <v>101.09252224360658</v>
      </c>
      <c r="G15" s="90">
        <v>127.67928027404292</v>
      </c>
    </row>
    <row r="16" spans="2:7" ht="11.25">
      <c r="B16" s="95"/>
      <c r="C16" s="96"/>
      <c r="D16" s="97"/>
      <c r="E16" s="97"/>
      <c r="F16" s="97"/>
      <c r="G16" s="97"/>
    </row>
    <row r="18" ht="11.25"/>
    <row r="19" ht="11.25"/>
    <row r="20" ht="11.25"/>
    <row r="21" ht="11.25"/>
    <row r="22" ht="11.25"/>
    <row r="23" ht="11.25"/>
    <row r="24" ht="11.25"/>
    <row r="25" ht="11.25"/>
    <row r="26" ht="11.25"/>
    <row r="27" ht="11.25"/>
    <row r="28" ht="11.25"/>
    <row r="29" ht="11.25"/>
    <row r="30" ht="11.25"/>
    <row r="31" ht="11.25"/>
  </sheetData>
  <mergeCells count="5">
    <mergeCell ref="B11:B15"/>
    <mergeCell ref="B1:G1"/>
    <mergeCell ref="B3:D3"/>
    <mergeCell ref="B4:C4"/>
    <mergeCell ref="B5:B9"/>
  </mergeCells>
  <printOptions/>
  <pageMargins left="0.75" right="0.75" top="1" bottom="1" header="0.4921259845" footer="0.4921259845"/>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dimension ref="A1:I11"/>
  <sheetViews>
    <sheetView showGridLines="0" tabSelected="1" workbookViewId="0" topLeftCell="A1">
      <selection activeCell="A1" sqref="A1"/>
    </sheetView>
  </sheetViews>
  <sheetFormatPr defaultColWidth="11.421875" defaultRowHeight="12.75"/>
  <cols>
    <col min="1" max="1" width="3.7109375" style="73" customWidth="1"/>
    <col min="2" max="2" width="11.421875" style="73" customWidth="1"/>
    <col min="3" max="3" width="15.8515625" style="1100" customWidth="1"/>
    <col min="4" max="4" width="18.7109375" style="1100" customWidth="1"/>
    <col min="5" max="5" width="17.8515625" style="1100" customWidth="1"/>
    <col min="6" max="6" width="13.421875" style="1100" customWidth="1"/>
    <col min="7" max="7" width="16.8515625" style="1100" customWidth="1"/>
    <col min="8" max="8" width="13.421875" style="1100" customWidth="1"/>
    <col min="9" max="9" width="18.8515625" style="1100" customWidth="1"/>
    <col min="10" max="16384" width="11.421875" style="73" customWidth="1"/>
  </cols>
  <sheetData>
    <row r="1" spans="1:2" ht="15" customHeight="1">
      <c r="A1" s="105"/>
      <c r="B1" s="74" t="s">
        <v>644</v>
      </c>
    </row>
    <row r="3" spans="2:9" ht="25.5" customHeight="1">
      <c r="B3" s="1160"/>
      <c r="C3" s="1161" t="s">
        <v>645</v>
      </c>
      <c r="D3" s="1161" t="s">
        <v>646</v>
      </c>
      <c r="E3" s="1161" t="s">
        <v>647</v>
      </c>
      <c r="F3" s="1161" t="s">
        <v>648</v>
      </c>
      <c r="G3" s="1161" t="s">
        <v>649</v>
      </c>
      <c r="H3" s="1161" t="s">
        <v>650</v>
      </c>
      <c r="I3" s="1161" t="s">
        <v>651</v>
      </c>
    </row>
    <row r="4" spans="2:9" ht="13.5" customHeight="1">
      <c r="B4" s="1162">
        <v>2000</v>
      </c>
      <c r="C4" s="1163">
        <v>0.06162079076103428</v>
      </c>
      <c r="D4" s="1163">
        <v>0.22530464169564224</v>
      </c>
      <c r="E4" s="1163">
        <v>0.3746689799092556</v>
      </c>
      <c r="F4" s="1163">
        <v>0.27205221440248384</v>
      </c>
      <c r="G4" s="1163">
        <v>0.004298559473822849</v>
      </c>
      <c r="H4" s="1163">
        <v>0.050332612440891156</v>
      </c>
      <c r="I4" s="1163">
        <v>0.011722201316870073</v>
      </c>
    </row>
    <row r="5" spans="2:9" ht="13.5" customHeight="1">
      <c r="B5" s="1162">
        <v>2001</v>
      </c>
      <c r="C5" s="1163">
        <v>0.045954618671312286</v>
      </c>
      <c r="D5" s="1163">
        <v>0.16309638117490619</v>
      </c>
      <c r="E5" s="1163">
        <v>0.4301379221742858</v>
      </c>
      <c r="F5" s="1163">
        <v>0.3003185170193471</v>
      </c>
      <c r="G5" s="1163">
        <v>0.004772074422063954</v>
      </c>
      <c r="H5" s="1163">
        <v>0.04636544706602663</v>
      </c>
      <c r="I5" s="1163">
        <v>0.009355039472058069</v>
      </c>
    </row>
    <row r="6" spans="2:9" ht="13.5" customHeight="1">
      <c r="B6" s="1162">
        <v>2002</v>
      </c>
      <c r="C6" s="1163">
        <v>0.04500000265168811</v>
      </c>
      <c r="D6" s="1163">
        <v>0.17405594989081313</v>
      </c>
      <c r="E6" s="1163">
        <v>0.4065768635472843</v>
      </c>
      <c r="F6" s="1163">
        <v>0.3005975888869932</v>
      </c>
      <c r="G6" s="1163">
        <v>0.007319124778963237</v>
      </c>
      <c r="H6" s="1163">
        <v>0.05433112192473355</v>
      </c>
      <c r="I6" s="1163">
        <v>0.012119348319524548</v>
      </c>
    </row>
    <row r="7" spans="2:9" ht="13.5" customHeight="1">
      <c r="B7" s="1162">
        <v>2004</v>
      </c>
      <c r="C7" s="1163">
        <v>0.031419123467271576</v>
      </c>
      <c r="D7" s="1163">
        <v>0.116469328007835</v>
      </c>
      <c r="E7" s="1163">
        <v>0.40320133737465813</v>
      </c>
      <c r="F7" s="1163">
        <v>0.36020859382365833</v>
      </c>
      <c r="G7" s="1163">
        <v>0.010811529655491037</v>
      </c>
      <c r="H7" s="1163">
        <v>0.06487339023576344</v>
      </c>
      <c r="I7" s="1163">
        <v>0.013016697435322522</v>
      </c>
    </row>
    <row r="8" spans="2:9" ht="13.5" customHeight="1">
      <c r="B8" s="1162">
        <v>2005</v>
      </c>
      <c r="C8" s="1163">
        <v>0.024447368931361037</v>
      </c>
      <c r="D8" s="1163">
        <v>0.11158231062305618</v>
      </c>
      <c r="E8" s="1163">
        <v>0.3516365553202051</v>
      </c>
      <c r="F8" s="1163">
        <v>0.4020151962499572</v>
      </c>
      <c r="G8" s="1163">
        <v>0.0096907439299726</v>
      </c>
      <c r="H8" s="1163">
        <v>0.07922931392553778</v>
      </c>
      <c r="I8" s="1163">
        <v>0.021398511019910083</v>
      </c>
    </row>
    <row r="9" spans="2:9" ht="13.5" customHeight="1">
      <c r="B9" s="1162">
        <v>2006</v>
      </c>
      <c r="C9" s="1163">
        <v>0.02002844175979802</v>
      </c>
      <c r="D9" s="1163">
        <v>0.10419627964681738</v>
      </c>
      <c r="E9" s="1163">
        <v>0.346269656668591</v>
      </c>
      <c r="F9" s="1163">
        <v>0.4064300944163833</v>
      </c>
      <c r="G9" s="1163">
        <v>0.011547748464106333</v>
      </c>
      <c r="H9" s="1163">
        <v>0.088559710801699</v>
      </c>
      <c r="I9" s="1163">
        <v>0.022968068242605</v>
      </c>
    </row>
    <row r="10" spans="2:9" ht="13.5" customHeight="1">
      <c r="B10" s="1162">
        <v>2007</v>
      </c>
      <c r="C10" s="1163">
        <v>0.020514034859262145</v>
      </c>
      <c r="D10" s="1163">
        <v>0.06964436040789526</v>
      </c>
      <c r="E10" s="1163">
        <v>0.2987051386813455</v>
      </c>
      <c r="F10" s="1163">
        <v>0.47172626885604996</v>
      </c>
      <c r="G10" s="1163">
        <v>0.023832860962606395</v>
      </c>
      <c r="H10" s="1163">
        <v>0.09686097139590932</v>
      </c>
      <c r="I10" s="1163">
        <v>0.0187163648369314</v>
      </c>
    </row>
    <row r="11" spans="2:9" ht="13.5" customHeight="1">
      <c r="B11" s="1162">
        <v>2008</v>
      </c>
      <c r="C11" s="1163">
        <v>0.014285373969223187</v>
      </c>
      <c r="D11" s="1163">
        <v>0.06964404975787793</v>
      </c>
      <c r="E11" s="1163">
        <v>0.25846330511199245</v>
      </c>
      <c r="F11" s="1163">
        <v>0.4938177658294405</v>
      </c>
      <c r="G11" s="1163">
        <v>0.020929488995053536</v>
      </c>
      <c r="H11" s="1163">
        <v>0.11849303337306605</v>
      </c>
      <c r="I11" s="1163">
        <v>0.024366982963346384</v>
      </c>
    </row>
    <row r="13" ht="11.25"/>
    <row r="14" ht="11.25"/>
    <row r="15"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61.xml><?xml version="1.0" encoding="utf-8"?>
<worksheet xmlns="http://schemas.openxmlformats.org/spreadsheetml/2006/main" xmlns:r="http://schemas.openxmlformats.org/officeDocument/2006/relationships">
  <dimension ref="A1:L24"/>
  <sheetViews>
    <sheetView showGridLines="0" workbookViewId="0" topLeftCell="A1">
      <selection activeCell="A1" sqref="A1"/>
    </sheetView>
  </sheetViews>
  <sheetFormatPr defaultColWidth="11.421875" defaultRowHeight="12.75"/>
  <cols>
    <col min="1" max="1" width="3.7109375" style="73" customWidth="1"/>
    <col min="2" max="2" width="11.421875" style="1100" customWidth="1"/>
    <col min="3" max="3" width="15.57421875" style="1100" customWidth="1"/>
    <col min="4" max="4" width="16.7109375" style="1100" customWidth="1"/>
    <col min="5" max="5" width="17.140625" style="1100" customWidth="1"/>
    <col min="6" max="6" width="13.421875" style="1100" customWidth="1"/>
    <col min="7" max="7" width="16.57421875" style="1100" customWidth="1"/>
    <col min="8" max="8" width="13.421875" style="1100" customWidth="1"/>
    <col min="9" max="9" width="18.00390625" style="1100" customWidth="1"/>
    <col min="10" max="16384" width="11.421875" style="73" customWidth="1"/>
  </cols>
  <sheetData>
    <row r="1" spans="1:9" s="365" customFormat="1" ht="15" customHeight="1">
      <c r="A1" s="105"/>
      <c r="B1" s="1164" t="s">
        <v>652</v>
      </c>
      <c r="C1" s="840"/>
      <c r="D1" s="840"/>
      <c r="E1" s="840"/>
      <c r="F1" s="840"/>
      <c r="G1" s="840"/>
      <c r="H1" s="840"/>
      <c r="I1" s="840"/>
    </row>
    <row r="2" ht="11.25">
      <c r="B2" s="1165"/>
    </row>
    <row r="3" spans="2:9" ht="12.75" customHeight="1">
      <c r="B3" s="1166"/>
      <c r="C3" s="1161" t="s">
        <v>645</v>
      </c>
      <c r="D3" s="1161" t="s">
        <v>646</v>
      </c>
      <c r="E3" s="1161" t="s">
        <v>647</v>
      </c>
      <c r="F3" s="1161" t="s">
        <v>648</v>
      </c>
      <c r="G3" s="1161" t="s">
        <v>649</v>
      </c>
      <c r="H3" s="1161" t="s">
        <v>650</v>
      </c>
      <c r="I3" s="1161" t="s">
        <v>651</v>
      </c>
    </row>
    <row r="4" spans="2:9" ht="13.5" customHeight="1">
      <c r="B4" s="1162">
        <v>2000</v>
      </c>
      <c r="C4" s="1163">
        <v>0.011533369384850936</v>
      </c>
      <c r="D4" s="1163">
        <v>0.037259080260795524</v>
      </c>
      <c r="E4" s="1163">
        <v>0.14911412188440815</v>
      </c>
      <c r="F4" s="1163">
        <v>0.41979680048202905</v>
      </c>
      <c r="G4" s="1163">
        <v>0.032544855113470605</v>
      </c>
      <c r="H4" s="1163">
        <v>0.26115170841198154</v>
      </c>
      <c r="I4" s="1163">
        <v>0.08860006446246416</v>
      </c>
    </row>
    <row r="5" spans="2:9" ht="13.5" customHeight="1">
      <c r="B5" s="1162">
        <v>2001</v>
      </c>
      <c r="C5" s="1163">
        <v>0.010138476395270124</v>
      </c>
      <c r="D5" s="1163">
        <v>0.03499649204064246</v>
      </c>
      <c r="E5" s="1163">
        <v>0.1583035929799358</v>
      </c>
      <c r="F5" s="1163">
        <v>0.4268809519481763</v>
      </c>
      <c r="G5" s="1163">
        <v>0.0330941389532563</v>
      </c>
      <c r="H5" s="1163">
        <v>0.2768919416994843</v>
      </c>
      <c r="I5" s="1163">
        <v>0.05969440598323472</v>
      </c>
    </row>
    <row r="6" spans="2:9" ht="13.5" customHeight="1">
      <c r="B6" s="1162">
        <v>2002</v>
      </c>
      <c r="C6" s="1163">
        <v>0.016995560646182552</v>
      </c>
      <c r="D6" s="1163">
        <v>0.03559808678104665</v>
      </c>
      <c r="E6" s="1163">
        <v>0.17225940011664614</v>
      </c>
      <c r="F6" s="1163">
        <v>0.4255700596544568</v>
      </c>
      <c r="G6" s="1163">
        <v>0.04205262886872485</v>
      </c>
      <c r="H6" s="1163">
        <v>0.24793111219989739</v>
      </c>
      <c r="I6" s="1163">
        <v>0.05959315173304558</v>
      </c>
    </row>
    <row r="7" spans="2:9" ht="13.5" customHeight="1">
      <c r="B7" s="1162">
        <v>2004</v>
      </c>
      <c r="C7" s="1163">
        <v>0.006576577420068119</v>
      </c>
      <c r="D7" s="1163">
        <v>0.012841604237202413</v>
      </c>
      <c r="E7" s="1163">
        <v>0.1052250300584341</v>
      </c>
      <c r="F7" s="1163">
        <v>0.3189896937172388</v>
      </c>
      <c r="G7" s="1163">
        <v>0.07797863667251748</v>
      </c>
      <c r="H7" s="1163">
        <v>0.3192771249567211</v>
      </c>
      <c r="I7" s="1163">
        <v>0.15911133293781798</v>
      </c>
    </row>
    <row r="8" spans="2:9" ht="13.5" customHeight="1">
      <c r="B8" s="1162">
        <v>2005</v>
      </c>
      <c r="C8" s="1163">
        <v>0.003853192203221868</v>
      </c>
      <c r="D8" s="1163">
        <v>0.01456880313625987</v>
      </c>
      <c r="E8" s="1163">
        <v>0.10726934688607231</v>
      </c>
      <c r="F8" s="1163">
        <v>0.30717894317779865</v>
      </c>
      <c r="G8" s="1163">
        <v>0.0795688862097984</v>
      </c>
      <c r="H8" s="1163">
        <v>0.3277464947215478</v>
      </c>
      <c r="I8" s="1163">
        <v>0.15981433366530107</v>
      </c>
    </row>
    <row r="9" spans="2:9" ht="13.5" customHeight="1">
      <c r="B9" s="1162">
        <v>2006</v>
      </c>
      <c r="C9" s="1163">
        <v>0.004477890927033828</v>
      </c>
      <c r="D9" s="1163">
        <v>0.013691380669016115</v>
      </c>
      <c r="E9" s="1163">
        <v>0.09629279360768564</v>
      </c>
      <c r="F9" s="1163">
        <v>0.2999322381242684</v>
      </c>
      <c r="G9" s="1163">
        <v>0.07390628846809671</v>
      </c>
      <c r="H9" s="1163">
        <v>0.32857207662066207</v>
      </c>
      <c r="I9" s="1163">
        <v>0.18312733158323724</v>
      </c>
    </row>
    <row r="10" spans="2:9" ht="13.5" customHeight="1">
      <c r="B10" s="1162">
        <v>2007</v>
      </c>
      <c r="C10" s="1163">
        <v>0.003740332602162407</v>
      </c>
      <c r="D10" s="1163">
        <v>0.007917461807867704</v>
      </c>
      <c r="E10" s="1163">
        <v>0.063216994558263</v>
      </c>
      <c r="F10" s="1163">
        <v>0.27162833997348956</v>
      </c>
      <c r="G10" s="1163">
        <v>0.09491082832896752</v>
      </c>
      <c r="H10" s="1163">
        <v>0.3460588597872442</v>
      </c>
      <c r="I10" s="1163">
        <v>0.21252718294200557</v>
      </c>
    </row>
    <row r="11" spans="2:9" ht="13.5" customHeight="1">
      <c r="B11" s="1162">
        <v>2008</v>
      </c>
      <c r="C11" s="1163">
        <v>0.003099289865418699</v>
      </c>
      <c r="D11" s="1163">
        <v>0.009390278457377159</v>
      </c>
      <c r="E11" s="1163">
        <v>0.05927846083400385</v>
      </c>
      <c r="F11" s="1163">
        <v>0.26602278552033526</v>
      </c>
      <c r="G11" s="1163">
        <v>0.08493761488497426</v>
      </c>
      <c r="H11" s="1163">
        <v>0.34290359514277857</v>
      </c>
      <c r="I11" s="1163">
        <v>0.23436797529511222</v>
      </c>
    </row>
    <row r="12" ht="11.25"/>
    <row r="13" ht="11.25"/>
    <row r="14" ht="11.25"/>
    <row r="15" ht="11.25"/>
    <row r="16" ht="11.25"/>
    <row r="17" spans="9:12" ht="11.25">
      <c r="I17" s="1167"/>
      <c r="J17" s="1167"/>
      <c r="K17" s="1167"/>
      <c r="L17" s="1167"/>
    </row>
    <row r="18" spans="9:12" ht="11.25">
      <c r="I18" s="1167"/>
      <c r="J18" s="1167"/>
      <c r="K18" s="1167"/>
      <c r="L18" s="1167"/>
    </row>
    <row r="19" spans="9:12" ht="11.25">
      <c r="I19" s="1167"/>
      <c r="J19" s="1167"/>
      <c r="K19" s="1167"/>
      <c r="L19" s="1167"/>
    </row>
    <row r="20" spans="9:12" ht="11.25">
      <c r="I20" s="1167"/>
      <c r="J20" s="1167"/>
      <c r="K20" s="1167"/>
      <c r="L20" s="1167"/>
    </row>
    <row r="21" spans="9:12" ht="11.25">
      <c r="I21" s="1167"/>
      <c r="J21" s="1167"/>
      <c r="K21" s="1167"/>
      <c r="L21" s="1167"/>
    </row>
    <row r="22" spans="9:12" ht="11.25">
      <c r="I22" s="1167"/>
      <c r="J22" s="1167"/>
      <c r="K22" s="1167"/>
      <c r="L22" s="1167"/>
    </row>
    <row r="23" spans="9:12" ht="11.25">
      <c r="I23" s="1167"/>
      <c r="J23" s="1167"/>
      <c r="K23" s="1167"/>
      <c r="L23" s="1167"/>
    </row>
    <row r="24" ht="11.25">
      <c r="I24" s="1167"/>
    </row>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62.xml><?xml version="1.0" encoding="utf-8"?>
<worksheet xmlns="http://schemas.openxmlformats.org/spreadsheetml/2006/main" xmlns:r="http://schemas.openxmlformats.org/officeDocument/2006/relationships">
  <dimension ref="A1:G8"/>
  <sheetViews>
    <sheetView showGridLines="0" workbookViewId="0" topLeftCell="A1">
      <selection activeCell="A1" sqref="A1"/>
    </sheetView>
  </sheetViews>
  <sheetFormatPr defaultColWidth="11.421875" defaultRowHeight="12.75"/>
  <cols>
    <col min="1" max="1" width="3.7109375" style="59" customWidth="1"/>
    <col min="2" max="2" width="11.421875" style="59" customWidth="1"/>
    <col min="3" max="4" width="13.421875" style="1168" customWidth="1"/>
    <col min="5" max="5" width="20.7109375" style="1168" customWidth="1"/>
    <col min="6" max="6" width="18.7109375" style="1168" customWidth="1"/>
    <col min="7" max="7" width="13.421875" style="1168" customWidth="1"/>
    <col min="8" max="16384" width="11.421875" style="59" customWidth="1"/>
  </cols>
  <sheetData>
    <row r="1" spans="1:2" ht="15" customHeight="1">
      <c r="A1" s="98"/>
      <c r="B1" s="74" t="s">
        <v>653</v>
      </c>
    </row>
    <row r="3" spans="2:7" s="94" customFormat="1" ht="13.5" customHeight="1">
      <c r="B3" s="1169"/>
      <c r="C3" s="1170" t="s">
        <v>654</v>
      </c>
      <c r="D3" s="1170" t="s">
        <v>655</v>
      </c>
      <c r="E3" s="1170" t="s">
        <v>656</v>
      </c>
      <c r="F3" s="1170" t="s">
        <v>657</v>
      </c>
      <c r="G3" s="1170" t="s">
        <v>658</v>
      </c>
    </row>
    <row r="4" spans="2:7" s="94" customFormat="1" ht="13.5" customHeight="1">
      <c r="B4" s="1171">
        <v>2004</v>
      </c>
      <c r="C4" s="1172">
        <v>0.01988385625224543</v>
      </c>
      <c r="D4" s="1172">
        <v>0.09628803242311422</v>
      </c>
      <c r="E4" s="1172">
        <v>0.242627316866629</v>
      </c>
      <c r="F4" s="1172">
        <v>0.43890012140070234</v>
      </c>
      <c r="G4" s="1172">
        <v>0.20230067305730892</v>
      </c>
    </row>
    <row r="5" spans="2:7" s="94" customFormat="1" ht="13.5" customHeight="1">
      <c r="B5" s="1171">
        <v>2005</v>
      </c>
      <c r="C5" s="1172">
        <v>0.017571678207391018</v>
      </c>
      <c r="D5" s="1172">
        <v>0.08700407560946664</v>
      </c>
      <c r="E5" s="1172">
        <v>0.25061963506098606</v>
      </c>
      <c r="F5" s="1172">
        <v>0.4384191106311383</v>
      </c>
      <c r="G5" s="1172">
        <v>0.20638550049101795</v>
      </c>
    </row>
    <row r="6" spans="2:7" s="94" customFormat="1" ht="13.5" customHeight="1">
      <c r="B6" s="1171">
        <v>2006</v>
      </c>
      <c r="C6" s="1172">
        <v>0.0157680728275451</v>
      </c>
      <c r="D6" s="1172">
        <v>0.09592662678182869</v>
      </c>
      <c r="E6" s="1172">
        <v>0.25513889347166807</v>
      </c>
      <c r="F6" s="1172">
        <v>0.41346566694817766</v>
      </c>
      <c r="G6" s="1172">
        <v>0.21970073997078063</v>
      </c>
    </row>
    <row r="7" spans="2:7" s="94" customFormat="1" ht="13.5" customHeight="1">
      <c r="B7" s="1171">
        <v>2007</v>
      </c>
      <c r="C7" s="1172">
        <v>0.012116057908538744</v>
      </c>
      <c r="D7" s="1172">
        <v>0.10018241185965991</v>
      </c>
      <c r="E7" s="1172">
        <v>0.24513673322627544</v>
      </c>
      <c r="F7" s="1172">
        <v>0.3797138336642517</v>
      </c>
      <c r="G7" s="1172">
        <v>0.2628509633412742</v>
      </c>
    </row>
    <row r="8" spans="2:7" s="94" customFormat="1" ht="13.5" customHeight="1">
      <c r="B8" s="1171">
        <v>2008</v>
      </c>
      <c r="C8" s="1172">
        <v>0.013691563865994835</v>
      </c>
      <c r="D8" s="1172">
        <v>0.09399671831578674</v>
      </c>
      <c r="E8" s="1172">
        <v>0.23618013207082203</v>
      </c>
      <c r="F8" s="1172">
        <v>0.3895571414612169</v>
      </c>
      <c r="G8" s="1172">
        <v>0.26657444428617955</v>
      </c>
    </row>
    <row r="11" ht="11.25"/>
    <row r="12" ht="11.25"/>
    <row r="13" ht="11.25"/>
    <row r="14" ht="11.25"/>
    <row r="15" ht="11.25"/>
    <row r="16" ht="11.25"/>
  </sheetData>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63.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11.421875" defaultRowHeight="12.75"/>
  <cols>
    <col min="1" max="1" width="3.7109375" style="73" customWidth="1"/>
    <col min="2" max="2" width="8.00390625" style="1100" customWidth="1"/>
    <col min="3" max="3" width="21.57421875" style="1100" customWidth="1"/>
    <col min="4" max="4" width="15.00390625" style="1100" customWidth="1"/>
    <col min="5" max="5" width="20.00390625" style="1100" customWidth="1"/>
    <col min="6" max="6" width="17.28125" style="1100" customWidth="1"/>
    <col min="7" max="16384" width="11.421875" style="73" customWidth="1"/>
  </cols>
  <sheetData>
    <row r="1" spans="1:6" s="365" customFormat="1" ht="15" customHeight="1">
      <c r="A1" s="105"/>
      <c r="B1" s="365" t="s">
        <v>659</v>
      </c>
      <c r="F1" s="840"/>
    </row>
    <row r="2" spans="2:3" ht="11.25">
      <c r="B2" s="73"/>
      <c r="C2" s="1173"/>
    </row>
    <row r="3" spans="2:6" ht="27" customHeight="1">
      <c r="B3" s="1166"/>
      <c r="C3" s="1161" t="s">
        <v>660</v>
      </c>
      <c r="D3" s="1161" t="s">
        <v>661</v>
      </c>
      <c r="E3" s="1161" t="s">
        <v>662</v>
      </c>
      <c r="F3" s="1161" t="s">
        <v>663</v>
      </c>
    </row>
    <row r="4" spans="2:6" ht="13.5" customHeight="1">
      <c r="B4" s="1162">
        <v>2000</v>
      </c>
      <c r="C4" s="1163">
        <v>0.3765729487860609</v>
      </c>
      <c r="D4" s="1163">
        <v>0.2823379739783126</v>
      </c>
      <c r="E4" s="1163">
        <v>0.25332068229081917</v>
      </c>
      <c r="F4" s="1163">
        <v>0.08776839494480732</v>
      </c>
    </row>
    <row r="5" spans="2:6" ht="13.5" customHeight="1">
      <c r="B5" s="1162">
        <v>2001</v>
      </c>
      <c r="C5" s="1163">
        <v>0.34996800673519324</v>
      </c>
      <c r="D5" s="1163">
        <v>0.28765513413620764</v>
      </c>
      <c r="E5" s="1163">
        <v>0.2965286651703889</v>
      </c>
      <c r="F5" s="1163">
        <v>0.06584819395821008</v>
      </c>
    </row>
    <row r="6" spans="2:6" ht="13.5" customHeight="1">
      <c r="B6" s="1162">
        <v>2002</v>
      </c>
      <c r="C6" s="1163">
        <v>0.336618369039479</v>
      </c>
      <c r="D6" s="1163">
        <v>0.28991748290355807</v>
      </c>
      <c r="E6" s="1163">
        <v>0.31134409148949005</v>
      </c>
      <c r="F6" s="1163">
        <v>0.06212005656747295</v>
      </c>
    </row>
    <row r="7" spans="2:6" ht="13.5" customHeight="1">
      <c r="B7" s="1162">
        <v>2003</v>
      </c>
      <c r="C7" s="1163"/>
      <c r="D7" s="1163"/>
      <c r="E7" s="1163"/>
      <c r="F7" s="1163"/>
    </row>
    <row r="8" spans="2:6" ht="13.5" customHeight="1">
      <c r="B8" s="1162">
        <v>2004</v>
      </c>
      <c r="C8" s="1163">
        <v>0.3529002240957795</v>
      </c>
      <c r="D8" s="1163">
        <v>0.2582029885778889</v>
      </c>
      <c r="E8" s="1163">
        <v>0.3364588810380918</v>
      </c>
      <c r="F8" s="1163">
        <v>0.05243790628823979</v>
      </c>
    </row>
    <row r="9" spans="2:6" ht="13.5" customHeight="1">
      <c r="B9" s="1162">
        <v>2005</v>
      </c>
      <c r="C9" s="1163">
        <v>0.37201846398462135</v>
      </c>
      <c r="D9" s="1163">
        <v>0.2624435353569674</v>
      </c>
      <c r="E9" s="1163">
        <v>0.29721910971341314</v>
      </c>
      <c r="F9" s="1163">
        <v>0.06831889094499806</v>
      </c>
    </row>
    <row r="10" spans="2:6" ht="13.5" customHeight="1">
      <c r="B10" s="1162">
        <v>2006</v>
      </c>
      <c r="C10" s="1163">
        <v>0.3594517681940881</v>
      </c>
      <c r="D10" s="1163">
        <v>0.3131765047867139</v>
      </c>
      <c r="E10" s="1163">
        <v>0.2767696199495865</v>
      </c>
      <c r="F10" s="1163">
        <v>0.05060210706961159</v>
      </c>
    </row>
    <row r="11" spans="2:6" ht="13.5" customHeight="1">
      <c r="B11" s="1162">
        <v>2007</v>
      </c>
      <c r="C11" s="1163">
        <v>0.3939727808336401</v>
      </c>
      <c r="D11" s="1163">
        <v>0.32337429863508843</v>
      </c>
      <c r="E11" s="1163">
        <v>0.24528827463046582</v>
      </c>
      <c r="F11" s="1163">
        <v>0.037364645900805515</v>
      </c>
    </row>
    <row r="12" spans="2:6" ht="13.5" customHeight="1">
      <c r="B12" s="1162">
        <v>2008</v>
      </c>
      <c r="C12" s="1163">
        <v>0.3840352365839657</v>
      </c>
      <c r="D12" s="1163">
        <v>0.346816776455547</v>
      </c>
      <c r="E12" s="1163">
        <v>0.24528019717164853</v>
      </c>
      <c r="F12" s="1163">
        <v>0.023867789788838856</v>
      </c>
    </row>
    <row r="15" ht="11.25"/>
    <row r="16" ht="11.25"/>
    <row r="17" ht="11.25"/>
    <row r="18" ht="11.25"/>
    <row r="19"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I16"/>
  <sheetViews>
    <sheetView showGridLines="0" workbookViewId="0" topLeftCell="A1">
      <selection activeCell="A1" sqref="A1"/>
    </sheetView>
  </sheetViews>
  <sheetFormatPr defaultColWidth="11.421875" defaultRowHeight="12.75"/>
  <cols>
    <col min="1" max="1" width="3.7109375" style="73" customWidth="1"/>
    <col min="2" max="3" width="11.421875" style="73" customWidth="1"/>
    <col min="4" max="8" width="12.28125" style="73" customWidth="1"/>
    <col min="9" max="16384" width="11.421875" style="73" customWidth="1"/>
  </cols>
  <sheetData>
    <row r="1" spans="2:9" ht="30" customHeight="1">
      <c r="B1" s="178" t="s">
        <v>52</v>
      </c>
      <c r="C1" s="179"/>
      <c r="D1" s="179"/>
      <c r="E1" s="179"/>
      <c r="F1" s="179"/>
      <c r="G1" s="179"/>
      <c r="H1" s="179"/>
      <c r="I1" s="105"/>
    </row>
    <row r="2" spans="2:9" ht="10.5" customHeight="1">
      <c r="B2" s="104"/>
      <c r="C2" s="86"/>
      <c r="D2" s="86"/>
      <c r="E2" s="86"/>
      <c r="F2" s="86"/>
      <c r="G2" s="86"/>
      <c r="H2" s="86"/>
      <c r="I2" s="105"/>
    </row>
    <row r="3" spans="2:9" ht="15" customHeight="1">
      <c r="B3" s="209" t="s">
        <v>53</v>
      </c>
      <c r="C3" s="210"/>
      <c r="D3" s="210"/>
      <c r="E3" s="105"/>
      <c r="F3" s="105"/>
      <c r="G3" s="105"/>
      <c r="H3" s="105"/>
      <c r="I3" s="105"/>
    </row>
    <row r="4" spans="2:9" ht="30" customHeight="1">
      <c r="B4" s="214"/>
      <c r="C4" s="214"/>
      <c r="D4" s="76" t="s">
        <v>0</v>
      </c>
      <c r="E4" s="76" t="s">
        <v>1</v>
      </c>
      <c r="F4" s="76" t="s">
        <v>4</v>
      </c>
      <c r="G4" s="76" t="s">
        <v>5</v>
      </c>
      <c r="H4" s="76" t="s">
        <v>7</v>
      </c>
      <c r="I4" s="107"/>
    </row>
    <row r="5" spans="2:9" ht="11.25">
      <c r="B5" s="213" t="s">
        <v>21</v>
      </c>
      <c r="C5" s="101">
        <v>2005</v>
      </c>
      <c r="D5" s="102">
        <v>0.05174284000040677</v>
      </c>
      <c r="E5" s="102"/>
      <c r="F5" s="103">
        <v>0.017988499511771727</v>
      </c>
      <c r="G5" s="102"/>
      <c r="H5" s="102">
        <v>0.03175552730626387</v>
      </c>
      <c r="I5" s="107"/>
    </row>
    <row r="6" spans="2:9" ht="11.25">
      <c r="B6" s="213"/>
      <c r="C6" s="101">
        <v>2006</v>
      </c>
      <c r="D6" s="102">
        <v>0.05302936774877371</v>
      </c>
      <c r="E6" s="102">
        <v>0.01306981192221868</v>
      </c>
      <c r="F6" s="102">
        <v>0.023180875274404367</v>
      </c>
      <c r="G6" s="102"/>
      <c r="H6" s="102">
        <v>0.03598594261505873</v>
      </c>
      <c r="I6" s="107"/>
    </row>
    <row r="7" spans="2:9" ht="11.25">
      <c r="B7" s="213"/>
      <c r="C7" s="101">
        <v>2007</v>
      </c>
      <c r="D7" s="102">
        <v>0.06013213091830715</v>
      </c>
      <c r="E7" s="102">
        <v>0.012377253337659487</v>
      </c>
      <c r="F7" s="102">
        <v>0.02847240957104613</v>
      </c>
      <c r="G7" s="102">
        <v>0.05983257051206822</v>
      </c>
      <c r="H7" s="102">
        <v>0.04021719824414503</v>
      </c>
      <c r="I7" s="107"/>
    </row>
    <row r="8" spans="2:9" ht="11.25">
      <c r="B8" s="213"/>
      <c r="C8" s="101">
        <v>2008</v>
      </c>
      <c r="D8" s="102">
        <v>0.06023553329365424</v>
      </c>
      <c r="E8" s="102">
        <v>0.013159732893744237</v>
      </c>
      <c r="F8" s="102">
        <v>0.030700518179650065</v>
      </c>
      <c r="G8" s="102">
        <v>0.06660886016080719</v>
      </c>
      <c r="H8" s="102">
        <v>0.040055492495901124</v>
      </c>
      <c r="I8" s="107"/>
    </row>
    <row r="9" spans="2:9" ht="11.25">
      <c r="B9" s="101"/>
      <c r="C9" s="101"/>
      <c r="D9" s="102"/>
      <c r="E9" s="102"/>
      <c r="F9" s="102"/>
      <c r="G9" s="102"/>
      <c r="H9" s="102"/>
      <c r="I9" s="107"/>
    </row>
    <row r="10" spans="2:9" ht="11.25">
      <c r="B10" s="213" t="s">
        <v>22</v>
      </c>
      <c r="C10" s="101">
        <v>2005</v>
      </c>
      <c r="D10" s="102">
        <v>0.042124747548363296</v>
      </c>
      <c r="E10" s="102"/>
      <c r="F10" s="103"/>
      <c r="G10" s="102"/>
      <c r="H10" s="102"/>
      <c r="I10" s="107"/>
    </row>
    <row r="11" spans="2:9" ht="11.25">
      <c r="B11" s="213"/>
      <c r="C11" s="101">
        <v>2006</v>
      </c>
      <c r="D11" s="102">
        <v>0.05722540567722276</v>
      </c>
      <c r="E11" s="102">
        <v>0.012</v>
      </c>
      <c r="F11" s="102">
        <v>0.09699999999999999</v>
      </c>
      <c r="G11" s="102">
        <v>0.12324517484439731</v>
      </c>
      <c r="H11" s="102">
        <v>0.08545156942037357</v>
      </c>
      <c r="I11" s="107"/>
    </row>
    <row r="12" spans="2:9" ht="11.25">
      <c r="B12" s="213"/>
      <c r="C12" s="101">
        <v>2007</v>
      </c>
      <c r="D12" s="102">
        <v>0.07302977998208394</v>
      </c>
      <c r="E12" s="102">
        <v>0.028390384486921338</v>
      </c>
      <c r="F12" s="102">
        <v>0.092</v>
      </c>
      <c r="G12" s="102">
        <v>0.12277510464342996</v>
      </c>
      <c r="H12" s="102">
        <v>0.08720915480449619</v>
      </c>
      <c r="I12" s="107"/>
    </row>
    <row r="13" spans="2:9" ht="11.25">
      <c r="B13" s="213"/>
      <c r="C13" s="101">
        <v>2008</v>
      </c>
      <c r="D13" s="102">
        <v>0.09187269699664957</v>
      </c>
      <c r="E13" s="102">
        <v>0.031143769849030948</v>
      </c>
      <c r="F13" s="102">
        <v>0.13164798473646555</v>
      </c>
      <c r="G13" s="102">
        <v>0.13014346523726944</v>
      </c>
      <c r="H13" s="102">
        <v>0.08566023458191449</v>
      </c>
      <c r="I13" s="107"/>
    </row>
    <row r="14" spans="2:9" ht="17.25" customHeight="1">
      <c r="B14" s="211" t="s">
        <v>54</v>
      </c>
      <c r="C14" s="212"/>
      <c r="D14" s="212"/>
      <c r="E14" s="212"/>
      <c r="F14" s="212"/>
      <c r="G14" s="212"/>
      <c r="H14" s="212"/>
      <c r="I14" s="107"/>
    </row>
    <row r="15" spans="2:9" ht="19.5" customHeight="1">
      <c r="B15" s="105" t="s">
        <v>55</v>
      </c>
      <c r="C15" s="105"/>
      <c r="D15" s="105"/>
      <c r="E15" s="105"/>
      <c r="F15" s="105"/>
      <c r="G15" s="105"/>
      <c r="H15" s="105"/>
      <c r="I15" s="105"/>
    </row>
    <row r="16" spans="2:9" ht="11.25">
      <c r="B16" s="105" t="s">
        <v>56</v>
      </c>
      <c r="C16" s="105"/>
      <c r="D16" s="105"/>
      <c r="E16" s="105"/>
      <c r="F16" s="105"/>
      <c r="G16" s="105"/>
      <c r="H16" s="105"/>
      <c r="I16" s="105"/>
    </row>
  </sheetData>
  <mergeCells count="6">
    <mergeCell ref="B1:H1"/>
    <mergeCell ref="B3:D3"/>
    <mergeCell ref="B14:H14"/>
    <mergeCell ref="B5:B8"/>
    <mergeCell ref="B10:B13"/>
    <mergeCell ref="B4:C4"/>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6"/>
  <sheetViews>
    <sheetView showGridLines="0" workbookViewId="0" topLeftCell="A1">
      <selection activeCell="D17" sqref="D17"/>
    </sheetView>
  </sheetViews>
  <sheetFormatPr defaultColWidth="11.421875" defaultRowHeight="12.75"/>
  <cols>
    <col min="1" max="1" width="3.7109375" style="73" customWidth="1"/>
    <col min="2" max="16384" width="11.421875" style="73" customWidth="1"/>
  </cols>
  <sheetData>
    <row r="1" spans="2:8" ht="30" customHeight="1">
      <c r="B1" s="178" t="s">
        <v>43</v>
      </c>
      <c r="C1" s="179"/>
      <c r="D1" s="179"/>
      <c r="E1" s="179"/>
      <c r="F1" s="179"/>
      <c r="G1" s="179"/>
      <c r="H1" s="179"/>
    </row>
    <row r="3" spans="2:10" ht="12.75" customHeight="1">
      <c r="B3" s="164"/>
      <c r="C3" s="165">
        <v>2004</v>
      </c>
      <c r="D3" s="165">
        <v>2005</v>
      </c>
      <c r="E3" s="165">
        <v>2006</v>
      </c>
      <c r="F3" s="165">
        <v>2007</v>
      </c>
      <c r="G3" s="165">
        <v>2008</v>
      </c>
      <c r="H3" s="77"/>
      <c r="I3" s="77"/>
      <c r="J3" s="77"/>
    </row>
    <row r="4" spans="2:10" ht="12" customHeight="1">
      <c r="B4" s="162" t="s">
        <v>24</v>
      </c>
      <c r="C4" s="163">
        <v>4.2</v>
      </c>
      <c r="D4" s="163">
        <v>4.4</v>
      </c>
      <c r="E4" s="163">
        <v>4.7</v>
      </c>
      <c r="F4" s="163">
        <v>4.8</v>
      </c>
      <c r="G4" s="163">
        <v>5.3</v>
      </c>
      <c r="H4" s="77"/>
      <c r="I4" s="77"/>
      <c r="J4" s="77"/>
    </row>
    <row r="5" spans="2:10" ht="15.75" customHeight="1">
      <c r="B5" s="162" t="s">
        <v>23</v>
      </c>
      <c r="C5" s="163">
        <v>1.7</v>
      </c>
      <c r="D5" s="163">
        <v>1.9</v>
      </c>
      <c r="E5" s="163">
        <v>2.2</v>
      </c>
      <c r="F5" s="163">
        <v>2</v>
      </c>
      <c r="G5" s="163">
        <v>2.5</v>
      </c>
      <c r="H5" s="77"/>
      <c r="I5" s="77"/>
      <c r="J5" s="77"/>
    </row>
    <row r="6" spans="2:7" ht="36.75" customHeight="1">
      <c r="B6" s="215" t="s">
        <v>61</v>
      </c>
      <c r="C6" s="216"/>
      <c r="D6" s="216"/>
      <c r="E6" s="216"/>
      <c r="F6" s="216"/>
      <c r="G6" s="216"/>
    </row>
  </sheetData>
  <mergeCells count="2">
    <mergeCell ref="B1:H1"/>
    <mergeCell ref="B6:G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1:I10"/>
  <sheetViews>
    <sheetView showGridLines="0" workbookViewId="0" topLeftCell="A1">
      <selection activeCell="A1" sqref="A1:B1"/>
    </sheetView>
  </sheetViews>
  <sheetFormatPr defaultColWidth="11.421875" defaultRowHeight="12.75"/>
  <cols>
    <col min="1" max="1" width="3.7109375" style="112" customWidth="1"/>
    <col min="2" max="2" width="6.28125" style="112" customWidth="1"/>
    <col min="3" max="3" width="13.28125" style="112" customWidth="1"/>
    <col min="4" max="4" width="16.8515625" style="112" customWidth="1"/>
    <col min="5" max="5" width="7.7109375" style="112" customWidth="1"/>
    <col min="6" max="6" width="8.421875" style="112" customWidth="1"/>
    <col min="7" max="7" width="8.7109375" style="112" customWidth="1"/>
    <col min="8" max="16384" width="11.421875" style="112" customWidth="1"/>
  </cols>
  <sheetData>
    <row r="1" ht="15" customHeight="1">
      <c r="B1" s="185" t="s">
        <v>90</v>
      </c>
    </row>
    <row r="3" spans="2:7" ht="11.25">
      <c r="B3" s="217"/>
      <c r="C3" s="192" t="s">
        <v>91</v>
      </c>
      <c r="D3" s="192" t="s">
        <v>92</v>
      </c>
      <c r="E3" s="186" t="s">
        <v>93</v>
      </c>
      <c r="F3" s="218"/>
      <c r="G3" s="219"/>
    </row>
    <row r="4" spans="2:7" ht="34.5" customHeight="1">
      <c r="B4" s="220"/>
      <c r="C4" s="221"/>
      <c r="D4" s="221"/>
      <c r="E4" s="2" t="s">
        <v>15</v>
      </c>
      <c r="F4" s="2" t="s">
        <v>16</v>
      </c>
      <c r="G4" s="175" t="s">
        <v>17</v>
      </c>
    </row>
    <row r="5" spans="2:7" ht="12" customHeight="1">
      <c r="B5" s="222">
        <v>2003</v>
      </c>
      <c r="C5" s="4">
        <v>29453</v>
      </c>
      <c r="D5" s="5">
        <v>2.3</v>
      </c>
      <c r="E5" s="6">
        <v>12800</v>
      </c>
      <c r="F5" s="4"/>
      <c r="G5" s="223"/>
    </row>
    <row r="6" spans="2:9" ht="12" customHeight="1">
      <c r="B6" s="224">
        <v>2004</v>
      </c>
      <c r="C6" s="7">
        <v>30363</v>
      </c>
      <c r="D6" s="8">
        <v>2.302</v>
      </c>
      <c r="E6" s="9">
        <v>13190</v>
      </c>
      <c r="F6" s="7">
        <v>6530</v>
      </c>
      <c r="G6" s="225">
        <v>6660</v>
      </c>
      <c r="H6" s="226"/>
      <c r="I6" s="227"/>
    </row>
    <row r="7" spans="2:9" ht="12" customHeight="1">
      <c r="B7" s="224">
        <v>2005</v>
      </c>
      <c r="C7" s="7">
        <v>31222</v>
      </c>
      <c r="D7" s="8">
        <v>2.304</v>
      </c>
      <c r="E7" s="9">
        <v>13550</v>
      </c>
      <c r="F7" s="7">
        <v>6710</v>
      </c>
      <c r="G7" s="225">
        <v>6840</v>
      </c>
      <c r="H7" s="226"/>
      <c r="I7" s="227"/>
    </row>
    <row r="8" spans="2:9" ht="12" customHeight="1">
      <c r="B8" s="224">
        <v>2006</v>
      </c>
      <c r="C8" s="7">
        <v>32449</v>
      </c>
      <c r="D8" s="8">
        <v>2.306</v>
      </c>
      <c r="E8" s="9">
        <v>14070</v>
      </c>
      <c r="F8" s="7">
        <v>6940</v>
      </c>
      <c r="G8" s="225">
        <v>7130</v>
      </c>
      <c r="H8" s="226"/>
      <c r="I8" s="227"/>
    </row>
    <row r="9" spans="2:9" ht="12" customHeight="1">
      <c r="B9" s="224">
        <v>2007</v>
      </c>
      <c r="C9" s="7">
        <v>33478</v>
      </c>
      <c r="D9" s="8">
        <v>2.308</v>
      </c>
      <c r="E9" s="9">
        <v>14500</v>
      </c>
      <c r="F9" s="7">
        <v>7200</v>
      </c>
      <c r="G9" s="225">
        <v>7300</v>
      </c>
      <c r="H9" s="226"/>
      <c r="I9" s="227"/>
    </row>
    <row r="10" spans="2:9" ht="12" customHeight="1">
      <c r="B10" s="228">
        <v>2008</v>
      </c>
      <c r="C10" s="12">
        <v>34593.613757552666</v>
      </c>
      <c r="D10" s="13">
        <v>2.3104762930279485</v>
      </c>
      <c r="E10" s="14">
        <v>14970</v>
      </c>
      <c r="F10" s="12">
        <v>7420</v>
      </c>
      <c r="G10" s="229">
        <v>7550</v>
      </c>
      <c r="H10" s="226"/>
      <c r="I10" s="227"/>
    </row>
    <row r="12" ht="11.25"/>
    <row r="13" ht="11.25"/>
    <row r="14" ht="11.25"/>
    <row r="15" ht="11.25"/>
    <row r="16" ht="11.25"/>
    <row r="17" ht="11.25"/>
    <row r="18" ht="11.25"/>
    <row r="19" ht="11.25"/>
    <row r="20" ht="11.25"/>
  </sheetData>
  <mergeCells count="3">
    <mergeCell ref="E3:G3"/>
    <mergeCell ref="C3:C4"/>
    <mergeCell ref="D3:D4"/>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AUBERT Patrick</dc:creator>
  <cp:keywords/>
  <dc:description/>
  <cp:lastModifiedBy>B-15</cp:lastModifiedBy>
  <cp:lastPrinted>2010-02-02T16:58:32Z</cp:lastPrinted>
  <dcterms:created xsi:type="dcterms:W3CDTF">2010-01-04T15:33:38Z</dcterms:created>
  <dcterms:modified xsi:type="dcterms:W3CDTF">2010-04-12T10:12:18Z</dcterms:modified>
  <cp:category/>
  <cp:version/>
  <cp:contentType/>
  <cp:contentStatus/>
</cp:coreProperties>
</file>